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xl/webextensions/webextension3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visual studios\FT Excel Add-in\templates\"/>
    </mc:Choice>
  </mc:AlternateContent>
  <xr:revisionPtr revIDLastSave="0" documentId="13_ncr:1_{C1C7775A-A7DE-4099-AEF9-45FD66E362C3}" xr6:coauthVersionLast="47" xr6:coauthVersionMax="47" xr10:uidLastSave="{00000000-0000-0000-0000-000000000000}"/>
  <bookViews>
    <workbookView xWindow="-96" yWindow="-96" windowWidth="23232" windowHeight="13872" xr2:uid="{B7FBDF71-840E-460F-B5D3-046E11748646}"/>
  </bookViews>
  <sheets>
    <sheet name="Portfolio Inputs" sheetId="1" r:id="rId1"/>
    <sheet name="Calendar Return Report" sheetId="2" r:id="rId2"/>
    <sheet name="_ft_system" sheetId="3" state="veryHidden" r:id="rId3"/>
  </sheets>
  <definedNames>
    <definedName name="holding">'Calendar Return Report'!$E$6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3" l="1" a="1"/>
  <c r="A1" i="3" s="1"/>
  <c r="S15" i="2" a="1"/>
  <c r="S15" i="2"/>
  <c r="S14" i="2" a="1"/>
  <c r="S14" i="2" s="1"/>
  <c r="R43" i="2" a="1"/>
  <c r="R43" i="2"/>
  <c r="Q30" i="2" a="1"/>
  <c r="Q30" i="2"/>
  <c r="Q29" i="2" a="1"/>
  <c r="Q29" i="2" s="1"/>
  <c r="Q25" i="2" a="1"/>
  <c r="Q25" i="2" s="1"/>
  <c r="Q22" i="2" a="1"/>
  <c r="Q22" i="2" s="1"/>
  <c r="Q21" i="2" a="1"/>
  <c r="Q21" i="2" s="1"/>
  <c r="Q20" i="2" a="1"/>
  <c r="Q20" i="2" s="1"/>
  <c r="P14" i="2" a="1"/>
  <c r="P14" i="2" s="1"/>
  <c r="O30" i="2" a="1"/>
  <c r="O30" i="2" s="1"/>
  <c r="O22" i="2" a="1"/>
  <c r="O22" i="2" s="1"/>
  <c r="O21" i="2" a="1"/>
  <c r="O21" i="2" s="1"/>
  <c r="O20" i="2" a="1"/>
  <c r="O20" i="2" s="1"/>
  <c r="M14" i="2" a="1"/>
  <c r="M14" i="2"/>
  <c r="L43" i="2" a="1"/>
  <c r="L43" i="2" s="1"/>
  <c r="L30" i="2" a="1"/>
  <c r="L30" i="2" s="1"/>
  <c r="L29" i="2" a="1"/>
  <c r="L29" i="2"/>
  <c r="L28" i="2" a="1"/>
  <c r="L28" i="2" s="1"/>
  <c r="L22" i="2" a="1"/>
  <c r="L22" i="2" s="1"/>
  <c r="L20" i="2" a="1"/>
  <c r="L20" i="2" s="1"/>
  <c r="L14" i="2" a="1"/>
  <c r="L14" i="2" s="1"/>
  <c r="K14" i="2" a="1"/>
  <c r="K14" i="2" s="1"/>
  <c r="J43" i="2" a="1"/>
  <c r="J43" i="2"/>
  <c r="J30" i="2" a="1"/>
  <c r="J30" i="2" s="1"/>
  <c r="J29" i="2" a="1"/>
  <c r="J29" i="2"/>
  <c r="J28" i="2" a="1"/>
  <c r="J28" i="2" s="1"/>
  <c r="J27" i="2" a="1"/>
  <c r="J27" i="2" s="1"/>
  <c r="J14" i="2" a="1"/>
  <c r="J14" i="2"/>
  <c r="I43" i="2" a="1"/>
  <c r="I43" i="2" s="1"/>
  <c r="I30" i="2" a="1"/>
  <c r="I30" i="2" s="1"/>
  <c r="I29" i="2" a="1"/>
  <c r="I29" i="2" s="1"/>
  <c r="I21" i="2" a="1"/>
  <c r="I21" i="2"/>
  <c r="I20" i="2" a="1"/>
  <c r="I20" i="2" s="1"/>
  <c r="I15" i="2" a="1"/>
  <c r="I15" i="2" s="1"/>
  <c r="I14" i="2" a="1"/>
  <c r="I14" i="2" s="1"/>
  <c r="H32" i="2" a="1"/>
  <c r="H32" i="2" s="1"/>
  <c r="H30" i="2" a="1"/>
  <c r="H30" i="2" s="1"/>
  <c r="H15" i="2" a="1"/>
  <c r="H15" i="2"/>
  <c r="G32" i="2" a="1"/>
  <c r="G32" i="2"/>
  <c r="G31" i="2" a="1"/>
  <c r="G31" i="2" s="1"/>
  <c r="G22" i="2" a="1"/>
  <c r="G22" i="2" s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AD33" i="1"/>
  <c r="AD32" i="1"/>
  <c r="AD31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15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H4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E3" i="1"/>
  <c r="J7" i="1" s="1"/>
  <c r="D4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E43" i="2"/>
  <c r="B43" i="2"/>
  <c r="D43" i="2" s="1"/>
  <c r="E42" i="2"/>
  <c r="E41" i="2"/>
  <c r="B32" i="2"/>
  <c r="R32" i="2" s="1" a="1"/>
  <c r="R32" i="2" s="1"/>
  <c r="B31" i="2"/>
  <c r="D31" i="2" s="1"/>
  <c r="B30" i="2"/>
  <c r="E30" i="2" s="1"/>
  <c r="B29" i="2"/>
  <c r="D29" i="2" s="1"/>
  <c r="B28" i="2"/>
  <c r="E28" i="2" s="1"/>
  <c r="B27" i="2"/>
  <c r="E27" i="2" s="1"/>
  <c r="B26" i="2"/>
  <c r="E26" i="2" s="1"/>
  <c r="B25" i="2"/>
  <c r="H25" i="2" s="1" a="1"/>
  <c r="H25" i="2" s="1"/>
  <c r="B24" i="2"/>
  <c r="Q24" i="2" s="1" a="1"/>
  <c r="Q24" i="2" s="1"/>
  <c r="B23" i="2"/>
  <c r="D23" i="2" s="1"/>
  <c r="B22" i="2"/>
  <c r="E22" i="2" s="1"/>
  <c r="B21" i="2"/>
  <c r="L21" i="2" s="1" a="1"/>
  <c r="L21" i="2" s="1"/>
  <c r="B20" i="2"/>
  <c r="E20" i="2" s="1"/>
  <c r="B19" i="2"/>
  <c r="T19" i="2" s="1" a="1"/>
  <c r="T19" i="2" s="1"/>
  <c r="B18" i="2"/>
  <c r="E18" i="2" s="1"/>
  <c r="B17" i="2"/>
  <c r="R17" i="2" s="1" a="1"/>
  <c r="R17" i="2" s="1"/>
  <c r="B16" i="2"/>
  <c r="G16" i="2" s="1" a="1"/>
  <c r="G16" i="2" s="1"/>
  <c r="B15" i="2"/>
  <c r="D15" i="2" s="1"/>
  <c r="B14" i="2"/>
  <c r="E14" i="2" s="1"/>
  <c r="L79" i="2"/>
  <c r="M79" i="2" s="1"/>
  <c r="L78" i="2"/>
  <c r="M78" i="2" s="1"/>
  <c r="L77" i="2"/>
  <c r="M77" i="2" s="1"/>
  <c r="L76" i="2"/>
  <c r="M76" i="2" s="1"/>
  <c r="L75" i="2"/>
  <c r="M75" i="2" s="1"/>
  <c r="L74" i="2"/>
  <c r="M74" i="2" s="1"/>
  <c r="L73" i="2"/>
  <c r="M73" i="2" s="1"/>
  <c r="L72" i="2"/>
  <c r="M72" i="2" s="1"/>
  <c r="L71" i="2"/>
  <c r="M71" i="2" s="1"/>
  <c r="J71" i="2"/>
  <c r="I71" i="2"/>
  <c r="L70" i="2"/>
  <c r="M70" i="2" s="1"/>
  <c r="J70" i="2"/>
  <c r="I70" i="2"/>
  <c r="L69" i="2"/>
  <c r="M69" i="2" s="1"/>
  <c r="J69" i="2"/>
  <c r="I69" i="2"/>
  <c r="L68" i="2"/>
  <c r="M68" i="2" s="1"/>
  <c r="J68" i="2"/>
  <c r="O7" i="2" s="1"/>
  <c r="I68" i="2"/>
  <c r="C30" i="2"/>
  <c r="C14" i="2"/>
  <c r="Q18" i="2" l="1" a="1"/>
  <c r="Q18" i="2" s="1"/>
  <c r="S19" i="2" a="1"/>
  <c r="S19" i="2" s="1"/>
  <c r="H17" i="2" a="1"/>
  <c r="H17" i="2" s="1"/>
  <c r="Q26" i="2" a="1"/>
  <c r="Q26" i="2" s="1"/>
  <c r="I22" i="2" a="1"/>
  <c r="I22" i="2" s="1"/>
  <c r="P15" i="2" a="1"/>
  <c r="P15" i="2" s="1"/>
  <c r="P16" i="2" a="1"/>
  <c r="P16" i="2" s="1"/>
  <c r="R18" i="2" a="1"/>
  <c r="R18" i="2" s="1"/>
  <c r="G17" i="2" a="1"/>
  <c r="G17" i="2" s="1"/>
  <c r="H27" i="2" a="1"/>
  <c r="H27" i="2" s="1"/>
  <c r="K30" i="2" a="1"/>
  <c r="K30" i="2" s="1"/>
  <c r="M21" i="2" a="1"/>
  <c r="M21" i="2" s="1"/>
  <c r="P20" i="2" a="1"/>
  <c r="P20" i="2" s="1"/>
  <c r="R19" i="2" a="1"/>
  <c r="R19" i="2" s="1"/>
  <c r="S28" i="2" a="1"/>
  <c r="S28" i="2" s="1"/>
  <c r="S17" i="2" a="1"/>
  <c r="S17" i="2" s="1"/>
  <c r="K15" i="2" a="1"/>
  <c r="K15" i="2" s="1"/>
  <c r="S20" i="2" a="1"/>
  <c r="S20" i="2" s="1"/>
  <c r="H21" i="2" a="1"/>
  <c r="H21" i="2" s="1"/>
  <c r="K21" i="2" a="1"/>
  <c r="K21" i="2" s="1"/>
  <c r="S22" i="2" a="1"/>
  <c r="S22" i="2" s="1"/>
  <c r="M15" i="2" a="1"/>
  <c r="M15" i="2" s="1"/>
  <c r="P17" i="2" a="1"/>
  <c r="P17" i="2" s="1"/>
  <c r="H26" i="2" a="1"/>
  <c r="H26" i="2" s="1"/>
  <c r="K22" i="2" a="1"/>
  <c r="K22" i="2" s="1"/>
  <c r="M20" i="2" a="1"/>
  <c r="M20" i="2" s="1"/>
  <c r="P19" i="2" a="1"/>
  <c r="P19" i="2" s="1"/>
  <c r="S27" i="2" a="1"/>
  <c r="S27" i="2" s="1"/>
  <c r="J15" i="2" a="1"/>
  <c r="J15" i="2" s="1"/>
  <c r="H28" i="2" a="1"/>
  <c r="H28" i="2" s="1"/>
  <c r="J17" i="2" a="1"/>
  <c r="J17" i="2" s="1"/>
  <c r="P21" i="2" a="1"/>
  <c r="P21" i="2" s="1"/>
  <c r="S29" i="2" a="1"/>
  <c r="S29" i="2" s="1"/>
  <c r="H16" i="2" a="1"/>
  <c r="H16" i="2" s="1"/>
  <c r="G18" i="2" a="1"/>
  <c r="G18" i="2" s="1"/>
  <c r="H29" i="2" a="1"/>
  <c r="H29" i="2" s="1"/>
  <c r="M22" i="2" a="1"/>
  <c r="M22" i="2" s="1"/>
  <c r="P22" i="2" a="1"/>
  <c r="P22" i="2" s="1"/>
  <c r="R20" i="2" a="1"/>
  <c r="R20" i="2" s="1"/>
  <c r="T15" i="2" a="1"/>
  <c r="T15" i="2" s="1"/>
  <c r="O17" i="2" a="1"/>
  <c r="O17" i="2" s="1"/>
  <c r="S18" i="2" a="1"/>
  <c r="S18" i="2" s="1"/>
  <c r="H20" i="2" a="1"/>
  <c r="H20" i="2" s="1"/>
  <c r="K17" i="2" a="1"/>
  <c r="K17" i="2" s="1"/>
  <c r="S21" i="2" a="1"/>
  <c r="S21" i="2" s="1"/>
  <c r="H22" i="2" a="1"/>
  <c r="H22" i="2" s="1"/>
  <c r="R15" i="2" a="1"/>
  <c r="R15" i="2" s="1"/>
  <c r="G19" i="2" a="1"/>
  <c r="G19" i="2" s="1"/>
  <c r="J18" i="2" a="1"/>
  <c r="J18" i="2" s="1"/>
  <c r="L15" i="2" a="1"/>
  <c r="L15" i="2" s="1"/>
  <c r="P28" i="2" a="1"/>
  <c r="P28" i="2" s="1"/>
  <c r="R21" i="2" a="1"/>
  <c r="R21" i="2" s="1"/>
  <c r="T20" i="2" a="1"/>
  <c r="T20" i="2" s="1"/>
  <c r="G20" i="2" a="1"/>
  <c r="G20" i="2" s="1"/>
  <c r="J19" i="2" a="1"/>
  <c r="J19" i="2" s="1"/>
  <c r="L16" i="2" a="1"/>
  <c r="L16" i="2" s="1"/>
  <c r="M30" i="2" a="1"/>
  <c r="M30" i="2" s="1"/>
  <c r="P29" i="2" a="1"/>
  <c r="P29" i="2" s="1"/>
  <c r="R22" i="2" a="1"/>
  <c r="R22" i="2" s="1"/>
  <c r="H43" i="2" a="1"/>
  <c r="H43" i="2" s="1"/>
  <c r="J21" i="2" a="1"/>
  <c r="J21" i="2" s="1"/>
  <c r="L18" i="2" a="1"/>
  <c r="L18" i="2" s="1"/>
  <c r="M43" i="2" a="1"/>
  <c r="M43" i="2" s="1"/>
  <c r="P30" i="2" a="1"/>
  <c r="P30" i="2" s="1"/>
  <c r="R23" i="2" a="1"/>
  <c r="R23" i="2" s="1"/>
  <c r="T21" i="2" a="1"/>
  <c r="T21" i="2" s="1"/>
  <c r="C20" i="2"/>
  <c r="G21" i="2" a="1"/>
  <c r="G21" i="2" s="1"/>
  <c r="J22" i="2" a="1"/>
  <c r="J22" i="2" s="1"/>
  <c r="O14" i="2" a="1"/>
  <c r="O14" i="2" s="1"/>
  <c r="Q14" i="2" a="1"/>
  <c r="Q14" i="2" s="1"/>
  <c r="R30" i="2" a="1"/>
  <c r="R30" i="2" s="1"/>
  <c r="Q17" i="2" a="1"/>
  <c r="Q17" i="2" s="1"/>
  <c r="L19" i="2" a="1"/>
  <c r="L19" i="2" s="1"/>
  <c r="O15" i="2" a="1"/>
  <c r="O15" i="2" s="1"/>
  <c r="Q15" i="2" a="1"/>
  <c r="Q15" i="2" s="1"/>
  <c r="T22" i="2" a="1"/>
  <c r="T22" i="2" s="1"/>
  <c r="O16" i="2" a="1"/>
  <c r="O16" i="2" s="1"/>
  <c r="Q16" i="2" a="1"/>
  <c r="Q16" i="2" s="1"/>
  <c r="K23" i="2" a="1"/>
  <c r="K23" i="2" s="1"/>
  <c r="P31" i="2" a="1"/>
  <c r="P31" i="2" s="1"/>
  <c r="Q27" i="2" a="1"/>
  <c r="Q27" i="2" s="1"/>
  <c r="G43" i="2" a="1"/>
  <c r="G43" i="2" s="1"/>
  <c r="P32" i="2" a="1"/>
  <c r="P32" i="2" s="1"/>
  <c r="K24" i="2" a="1"/>
  <c r="K24" i="2" s="1"/>
  <c r="L17" i="2" a="1"/>
  <c r="L17" i="2" s="1"/>
  <c r="L31" i="2" a="1"/>
  <c r="L31" i="2" s="1"/>
  <c r="M23" i="2" a="1"/>
  <c r="M23" i="2" s="1"/>
  <c r="O18" i="2" a="1"/>
  <c r="O18" i="2" s="1"/>
  <c r="P18" i="2" a="1"/>
  <c r="P18" i="2" s="1"/>
  <c r="P43" i="2" a="1"/>
  <c r="P43" i="2" s="1"/>
  <c r="Q28" i="2" a="1"/>
  <c r="Q28" i="2" s="1"/>
  <c r="S16" i="2" a="1"/>
  <c r="S16" i="2" s="1"/>
  <c r="T23" i="2" a="1"/>
  <c r="T23" i="2" s="1"/>
  <c r="H14" i="2" a="1"/>
  <c r="H14" i="2" s="1"/>
  <c r="H31" i="2" a="1"/>
  <c r="H31" i="2" s="1"/>
  <c r="I23" i="2" a="1"/>
  <c r="I23" i="2" s="1"/>
  <c r="J16" i="2" a="1"/>
  <c r="J16" i="2" s="1"/>
  <c r="J31" i="2" a="1"/>
  <c r="J31" i="2" s="1"/>
  <c r="K25" i="2" a="1"/>
  <c r="K25" i="2" s="1"/>
  <c r="L32" i="2" a="1"/>
  <c r="L32" i="2" s="1"/>
  <c r="M24" i="2" a="1"/>
  <c r="M24" i="2" s="1"/>
  <c r="O19" i="2" a="1"/>
  <c r="O19" i="2" s="1"/>
  <c r="S30" i="2" a="1"/>
  <c r="S30" i="2" s="1"/>
  <c r="S31" i="2" a="1"/>
  <c r="S31" i="2" s="1"/>
  <c r="K26" i="2" a="1"/>
  <c r="K26" i="2" s="1"/>
  <c r="M26" i="2" a="1"/>
  <c r="M26" i="2" s="1"/>
  <c r="T26" i="2" a="1"/>
  <c r="T26" i="2" s="1"/>
  <c r="G24" i="2" a="1"/>
  <c r="G24" i="2" s="1"/>
  <c r="I27" i="2" a="1"/>
  <c r="I27" i="2" s="1"/>
  <c r="M27" i="2" a="1"/>
  <c r="M27" i="2" s="1"/>
  <c r="O24" i="2" a="1"/>
  <c r="O24" i="2" s="1"/>
  <c r="Q31" i="2" a="1"/>
  <c r="Q31" i="2" s="1"/>
  <c r="S43" i="2" a="1"/>
  <c r="S43" i="2" s="1"/>
  <c r="T27" i="2" a="1"/>
  <c r="T27" i="2" s="1"/>
  <c r="G25" i="2" a="1"/>
  <c r="G25" i="2" s="1"/>
  <c r="H18" i="2" a="1"/>
  <c r="H18" i="2" s="1"/>
  <c r="I28" i="2" a="1"/>
  <c r="I28" i="2" s="1"/>
  <c r="K28" i="2" a="1"/>
  <c r="K28" i="2" s="1"/>
  <c r="O25" i="2" a="1"/>
  <c r="O25" i="2" s="1"/>
  <c r="R27" i="2" a="1"/>
  <c r="R27" i="2" s="1"/>
  <c r="T28" i="2" a="1"/>
  <c r="T28" i="2" s="1"/>
  <c r="G26" i="2" a="1"/>
  <c r="G26" i="2" s="1"/>
  <c r="H19" i="2" a="1"/>
  <c r="H19" i="2" s="1"/>
  <c r="J20" i="2" a="1"/>
  <c r="J20" i="2" s="1"/>
  <c r="K16" i="2" a="1"/>
  <c r="K16" i="2" s="1"/>
  <c r="K29" i="2" a="1"/>
  <c r="K29" i="2" s="1"/>
  <c r="M16" i="2" a="1"/>
  <c r="M16" i="2" s="1"/>
  <c r="M28" i="2" a="1"/>
  <c r="M28" i="2" s="1"/>
  <c r="O26" i="2" a="1"/>
  <c r="O26" i="2" s="1"/>
  <c r="P23" i="2" a="1"/>
  <c r="P23" i="2" s="1"/>
  <c r="Q19" i="2" a="1"/>
  <c r="Q19" i="2" s="1"/>
  <c r="Q32" i="2" a="1"/>
  <c r="Q32" i="2" s="1"/>
  <c r="T14" i="2" a="1"/>
  <c r="T14" i="2" s="1"/>
  <c r="T29" i="2" a="1"/>
  <c r="T29" i="2" s="1"/>
  <c r="I25" i="2" a="1"/>
  <c r="I25" i="2" s="1"/>
  <c r="T25" i="2" a="1"/>
  <c r="T25" i="2" s="1"/>
  <c r="I26" i="2" a="1"/>
  <c r="I26" i="2" s="1"/>
  <c r="R25" i="2" a="1"/>
  <c r="R25" i="2" s="1"/>
  <c r="M17" i="2" a="1"/>
  <c r="M17" i="2" s="1"/>
  <c r="M29" i="2" a="1"/>
  <c r="M29" i="2" s="1"/>
  <c r="O28" i="2" a="1"/>
  <c r="O28" i="2" s="1"/>
  <c r="P24" i="2" a="1"/>
  <c r="P24" i="2" s="1"/>
  <c r="S23" i="2" a="1"/>
  <c r="S23" i="2" s="1"/>
  <c r="T30" i="2" a="1"/>
  <c r="T30" i="2" s="1"/>
  <c r="T24" i="2" a="1"/>
  <c r="T24" i="2" s="1"/>
  <c r="G27" i="2" a="1"/>
  <c r="G27" i="2" s="1"/>
  <c r="I16" i="2" a="1"/>
  <c r="I16" i="2" s="1"/>
  <c r="R28" i="2" a="1"/>
  <c r="R28" i="2" s="1"/>
  <c r="T16" i="2" a="1"/>
  <c r="T16" i="2" s="1"/>
  <c r="K31" i="2" a="1"/>
  <c r="K31" i="2" s="1"/>
  <c r="M18" i="2" a="1"/>
  <c r="M18" i="2" s="1"/>
  <c r="S24" i="2" a="1"/>
  <c r="S24" i="2" s="1"/>
  <c r="T31" i="2" a="1"/>
  <c r="T31" i="2" s="1"/>
  <c r="G29" i="2" a="1"/>
  <c r="G29" i="2" s="1"/>
  <c r="H23" i="2" a="1"/>
  <c r="H23" i="2" s="1"/>
  <c r="I18" i="2" a="1"/>
  <c r="I18" i="2" s="1"/>
  <c r="I31" i="2" a="1"/>
  <c r="I31" i="2" s="1"/>
  <c r="J24" i="2" a="1"/>
  <c r="J24" i="2" s="1"/>
  <c r="K19" i="2" a="1"/>
  <c r="K19" i="2" s="1"/>
  <c r="K32" i="2" a="1"/>
  <c r="K32" i="2" s="1"/>
  <c r="O31" i="2" a="1"/>
  <c r="O31" i="2" s="1"/>
  <c r="P26" i="2" a="1"/>
  <c r="P26" i="2" s="1"/>
  <c r="Q23" i="2" a="1"/>
  <c r="Q23" i="2" s="1"/>
  <c r="R16" i="2" a="1"/>
  <c r="R16" i="2" s="1"/>
  <c r="T17" i="2" a="1"/>
  <c r="T17" i="2" s="1"/>
  <c r="T32" i="2" a="1"/>
  <c r="T32" i="2" s="1"/>
  <c r="S32" i="2" a="1"/>
  <c r="S32" i="2" s="1"/>
  <c r="K27" i="2" a="1"/>
  <c r="K27" i="2" s="1"/>
  <c r="J23" i="2" a="1"/>
  <c r="J23" i="2" s="1"/>
  <c r="L24" i="2" a="1"/>
  <c r="L24" i="2" s="1"/>
  <c r="G15" i="2" a="1"/>
  <c r="G15" i="2" s="1"/>
  <c r="H24" i="2" a="1"/>
  <c r="H24" i="2" s="1"/>
  <c r="J25" i="2" a="1"/>
  <c r="J25" i="2" s="1"/>
  <c r="L25" i="2" a="1"/>
  <c r="L25" i="2" s="1"/>
  <c r="M19" i="2" a="1"/>
  <c r="M19" i="2" s="1"/>
  <c r="M31" i="2" a="1"/>
  <c r="M31" i="2" s="1"/>
  <c r="O32" i="2" a="1"/>
  <c r="O32" i="2" s="1"/>
  <c r="P27" i="2" a="1"/>
  <c r="P27" i="2" s="1"/>
  <c r="R31" i="2" a="1"/>
  <c r="R31" i="2" s="1"/>
  <c r="S25" i="2" a="1"/>
  <c r="S25" i="2" s="1"/>
  <c r="T18" i="2" a="1"/>
  <c r="T18" i="2" s="1"/>
  <c r="I24" i="2" a="1"/>
  <c r="I24" i="2" s="1"/>
  <c r="M25" i="2" a="1"/>
  <c r="M25" i="2" s="1"/>
  <c r="J32" i="2" a="1"/>
  <c r="J32" i="2" s="1"/>
  <c r="R24" i="2" a="1"/>
  <c r="R24" i="2" s="1"/>
  <c r="G23" i="2" a="1"/>
  <c r="G23" i="2" s="1"/>
  <c r="O23" i="2" a="1"/>
  <c r="O23" i="2" s="1"/>
  <c r="R26" i="2" a="1"/>
  <c r="R26" i="2" s="1"/>
  <c r="O27" i="2" a="1"/>
  <c r="O27" i="2" s="1"/>
  <c r="Q43" i="2" a="1"/>
  <c r="Q43" i="2" s="1"/>
  <c r="G28" i="2" a="1"/>
  <c r="G28" i="2" s="1"/>
  <c r="I17" i="2" a="1"/>
  <c r="I17" i="2" s="1"/>
  <c r="K18" i="2" a="1"/>
  <c r="K18" i="2" s="1"/>
  <c r="L23" i="2" a="1"/>
  <c r="L23" i="2" s="1"/>
  <c r="O29" i="2" a="1"/>
  <c r="O29" i="2" s="1"/>
  <c r="P25" i="2" a="1"/>
  <c r="P25" i="2" s="1"/>
  <c r="R14" i="2" a="1"/>
  <c r="R14" i="2" s="1"/>
  <c r="R29" i="2" a="1"/>
  <c r="R29" i="2" s="1"/>
  <c r="G14" i="2" a="1"/>
  <c r="G14" i="2" s="1"/>
  <c r="G30" i="2" a="1"/>
  <c r="G30" i="2" s="1"/>
  <c r="I19" i="2" a="1"/>
  <c r="I19" i="2" s="1"/>
  <c r="I32" i="2" a="1"/>
  <c r="I32" i="2" s="1"/>
  <c r="J26" i="2" a="1"/>
  <c r="J26" i="2" s="1"/>
  <c r="K20" i="2" a="1"/>
  <c r="K20" i="2" s="1"/>
  <c r="K43" i="2" a="1"/>
  <c r="K43" i="2" s="1"/>
  <c r="L26" i="2" a="1"/>
  <c r="L26" i="2" s="1"/>
  <c r="M32" i="2" a="1"/>
  <c r="M32" i="2" s="1"/>
  <c r="O43" i="2" a="1"/>
  <c r="O43" i="2" s="1"/>
  <c r="T43" i="2" a="1"/>
  <c r="T43" i="2" s="1"/>
  <c r="L27" i="2" a="1"/>
  <c r="L27" i="2" s="1"/>
  <c r="S26" i="2" a="1"/>
  <c r="S26" i="2" s="1"/>
  <c r="AC7" i="1"/>
  <c r="AD7" i="1" s="1"/>
  <c r="Z7" i="1"/>
  <c r="AA7" i="1" s="1"/>
  <c r="W7" i="1"/>
  <c r="X7" i="1" s="1"/>
  <c r="T7" i="1"/>
  <c r="U7" i="1" s="1"/>
  <c r="O7" i="1"/>
  <c r="N7" i="1"/>
  <c r="M7" i="1"/>
  <c r="L7" i="1"/>
  <c r="C22" i="2"/>
  <c r="E31" i="2"/>
  <c r="D19" i="2"/>
  <c r="E19" i="2"/>
  <c r="E45" i="2"/>
  <c r="D20" i="2"/>
  <c r="D27" i="2"/>
  <c r="G7" i="2"/>
  <c r="D17" i="2"/>
  <c r="D25" i="2"/>
  <c r="D28" i="2"/>
  <c r="C17" i="2"/>
  <c r="C25" i="2"/>
  <c r="D18" i="2"/>
  <c r="D26" i="2"/>
  <c r="E17" i="2"/>
  <c r="C28" i="2"/>
  <c r="E25" i="2"/>
  <c r="E15" i="2"/>
  <c r="E23" i="2"/>
  <c r="D16" i="2"/>
  <c r="E21" i="2"/>
  <c r="D24" i="2"/>
  <c r="E29" i="2"/>
  <c r="D32" i="2"/>
  <c r="D21" i="2"/>
  <c r="E16" i="2"/>
  <c r="E24" i="2"/>
  <c r="E32" i="2"/>
  <c r="D14" i="2"/>
  <c r="D22" i="2"/>
  <c r="D30" i="2"/>
  <c r="P7" i="2"/>
  <c r="O5" i="2"/>
  <c r="C21" i="2"/>
  <c r="C29" i="2"/>
  <c r="C15" i="2"/>
  <c r="C31" i="2"/>
  <c r="C23" i="2"/>
  <c r="C16" i="2"/>
  <c r="C24" i="2"/>
  <c r="C32" i="2"/>
  <c r="C18" i="2"/>
  <c r="C26" i="2"/>
  <c r="C43" i="2"/>
  <c r="C19" i="2"/>
  <c r="C27" i="2"/>
  <c r="Q7" i="2" l="1"/>
  <c r="P5" i="2"/>
  <c r="R7" i="2" l="1"/>
  <c r="Q5" i="2"/>
  <c r="R5" i="2" l="1"/>
  <c r="S7" i="2"/>
  <c r="S5" i="2" l="1"/>
  <c r="T7" i="2"/>
  <c r="T5" i="2" l="1"/>
  <c r="G5" i="2" l="1"/>
  <c r="H7" i="2" l="1"/>
  <c r="H5" i="2" l="1"/>
  <c r="I7" i="2"/>
  <c r="I5" i="2" l="1"/>
  <c r="J7" i="2"/>
  <c r="J5" i="2" l="1"/>
  <c r="K7" i="2"/>
  <c r="K5" i="2" l="1"/>
  <c r="L7" i="2"/>
  <c r="L5" i="2" l="1"/>
  <c r="M7" i="2"/>
  <c r="E46" i="1"/>
  <c r="AD44" i="1"/>
  <c r="AC44" i="1"/>
  <c r="AA44" i="1"/>
  <c r="Z44" i="1"/>
  <c r="X44" i="1"/>
  <c r="W44" i="1"/>
  <c r="U44" i="1"/>
  <c r="T44" i="1"/>
  <c r="R44" i="1"/>
  <c r="Q44" i="1"/>
  <c r="O44" i="1"/>
  <c r="N44" i="1"/>
  <c r="M44" i="1"/>
  <c r="L44" i="1"/>
  <c r="J44" i="1"/>
  <c r="I44" i="1"/>
  <c r="C44" i="1"/>
  <c r="C43" i="1"/>
  <c r="C42" i="1"/>
  <c r="F34" i="1"/>
  <c r="E33" i="2" s="1"/>
  <c r="F33" i="1"/>
  <c r="C33" i="1"/>
  <c r="F32" i="1"/>
  <c r="C32" i="1"/>
  <c r="F31" i="1"/>
  <c r="C31" i="1"/>
  <c r="F30" i="1"/>
  <c r="C30" i="1"/>
  <c r="F29" i="1"/>
  <c r="C29" i="1"/>
  <c r="F28" i="1"/>
  <c r="C28" i="1"/>
  <c r="F27" i="1"/>
  <c r="C27" i="1"/>
  <c r="F26" i="1"/>
  <c r="C26" i="1"/>
  <c r="F25" i="1"/>
  <c r="C25" i="1"/>
  <c r="F24" i="1"/>
  <c r="C24" i="1"/>
  <c r="F23" i="1"/>
  <c r="C23" i="1"/>
  <c r="F22" i="1"/>
  <c r="C22" i="1"/>
  <c r="F21" i="1"/>
  <c r="C21" i="1"/>
  <c r="F20" i="1"/>
  <c r="C20" i="1"/>
  <c r="F19" i="1"/>
  <c r="C19" i="1"/>
  <c r="F18" i="1"/>
  <c r="C18" i="1"/>
  <c r="F17" i="1"/>
  <c r="C17" i="1"/>
  <c r="F16" i="1"/>
  <c r="C16" i="1"/>
  <c r="F15" i="1"/>
  <c r="C15" i="1"/>
  <c r="F14" i="1"/>
  <c r="C14" i="1"/>
  <c r="F13" i="1"/>
  <c r="C13" i="1"/>
  <c r="F12" i="1"/>
  <c r="C12" i="1"/>
  <c r="F11" i="1"/>
  <c r="C11" i="1"/>
  <c r="F10" i="1"/>
  <c r="C10" i="1"/>
  <c r="F9" i="1"/>
  <c r="C9" i="1"/>
  <c r="I40" i="1"/>
  <c r="B8" i="2" l="1"/>
  <c r="H9" i="1"/>
  <c r="R9" i="1"/>
  <c r="D9" i="1"/>
  <c r="Q9" i="1"/>
  <c r="J9" i="1"/>
  <c r="AD9" i="1"/>
  <c r="L9" i="1"/>
  <c r="U9" i="1"/>
  <c r="Z9" i="1"/>
  <c r="N9" i="1"/>
  <c r="M9" i="1"/>
  <c r="AC9" i="1"/>
  <c r="X9" i="1"/>
  <c r="T9" i="1"/>
  <c r="AA9" i="1"/>
  <c r="W9" i="1"/>
  <c r="O9" i="1"/>
  <c r="B10" i="2"/>
  <c r="H11" i="1"/>
  <c r="Q11" i="1"/>
  <c r="D11" i="1"/>
  <c r="D10" i="2" s="1"/>
  <c r="R11" i="1"/>
  <c r="J11" i="1"/>
  <c r="Z11" i="1"/>
  <c r="U11" i="1"/>
  <c r="N11" i="1"/>
  <c r="AC11" i="1"/>
  <c r="M11" i="1"/>
  <c r="AA11" i="1"/>
  <c r="X11" i="1"/>
  <c r="T11" i="1"/>
  <c r="O11" i="1"/>
  <c r="L11" i="1"/>
  <c r="W11" i="1"/>
  <c r="AD11" i="1"/>
  <c r="B11" i="2"/>
  <c r="C11" i="2" s="1"/>
  <c r="M11" i="2" s="1" a="1"/>
  <c r="M11" i="2" s="1"/>
  <c r="H12" i="1"/>
  <c r="D12" i="1"/>
  <c r="D11" i="2" s="1"/>
  <c r="R12" i="1"/>
  <c r="Q12" i="1"/>
  <c r="J12" i="1"/>
  <c r="Z12" i="1"/>
  <c r="AC12" i="1"/>
  <c r="T12" i="1"/>
  <c r="M12" i="1"/>
  <c r="U12" i="1"/>
  <c r="N12" i="1"/>
  <c r="X12" i="1"/>
  <c r="AA12" i="1"/>
  <c r="W12" i="1"/>
  <c r="L12" i="1"/>
  <c r="O12" i="1"/>
  <c r="AD12" i="1"/>
  <c r="B41" i="2"/>
  <c r="R42" i="1"/>
  <c r="D42" i="1"/>
  <c r="D41" i="2" s="1"/>
  <c r="Q42" i="1"/>
  <c r="H42" i="1"/>
  <c r="J42" i="1"/>
  <c r="N42" i="1"/>
  <c r="AC42" i="1"/>
  <c r="X42" i="1"/>
  <c r="T42" i="1"/>
  <c r="O42" i="1"/>
  <c r="W42" i="1"/>
  <c r="M42" i="1"/>
  <c r="AA42" i="1"/>
  <c r="Z42" i="1"/>
  <c r="U42" i="1"/>
  <c r="AD42" i="1"/>
  <c r="L42" i="1"/>
  <c r="B12" i="2"/>
  <c r="Q13" i="1"/>
  <c r="D13" i="1"/>
  <c r="H13" i="1"/>
  <c r="R13" i="1"/>
  <c r="J13" i="1"/>
  <c r="U13" i="1"/>
  <c r="X13" i="1"/>
  <c r="AA13" i="1"/>
  <c r="N13" i="1"/>
  <c r="AC13" i="1"/>
  <c r="T13" i="1"/>
  <c r="M13" i="1"/>
  <c r="W13" i="1"/>
  <c r="O13" i="1"/>
  <c r="AD13" i="1"/>
  <c r="L13" i="1"/>
  <c r="Z13" i="1"/>
  <c r="B9" i="2"/>
  <c r="H10" i="1"/>
  <c r="Q10" i="1"/>
  <c r="D10" i="1"/>
  <c r="D9" i="2" s="1"/>
  <c r="R10" i="1"/>
  <c r="J10" i="1"/>
  <c r="U10" i="1"/>
  <c r="AD10" i="1"/>
  <c r="L10" i="1"/>
  <c r="Z10" i="1"/>
  <c r="N10" i="1"/>
  <c r="X10" i="1"/>
  <c r="T10" i="1"/>
  <c r="AC10" i="1"/>
  <c r="M10" i="1"/>
  <c r="W10" i="1"/>
  <c r="O10" i="1"/>
  <c r="AA10" i="1"/>
  <c r="D43" i="1"/>
  <c r="R43" i="1"/>
  <c r="Q43" i="1"/>
  <c r="H43" i="1"/>
  <c r="J43" i="1"/>
  <c r="N43" i="1"/>
  <c r="AC43" i="1"/>
  <c r="T43" i="1"/>
  <c r="X43" i="1"/>
  <c r="M43" i="1"/>
  <c r="AA43" i="1"/>
  <c r="W43" i="1"/>
  <c r="O43" i="1"/>
  <c r="AD43" i="1"/>
  <c r="L43" i="1"/>
  <c r="Z43" i="1"/>
  <c r="U43" i="1"/>
  <c r="B13" i="2"/>
  <c r="C13" i="2" s="1"/>
  <c r="R14" i="1"/>
  <c r="D14" i="1"/>
  <c r="D13" i="2" s="1"/>
  <c r="Q14" i="1"/>
  <c r="H14" i="1"/>
  <c r="J14" i="1"/>
  <c r="U14" i="1"/>
  <c r="N14" i="1"/>
  <c r="AC14" i="1"/>
  <c r="AA14" i="1"/>
  <c r="X14" i="1"/>
  <c r="T14" i="1"/>
  <c r="M14" i="1"/>
  <c r="W14" i="1"/>
  <c r="AD14" i="1"/>
  <c r="L14" i="1"/>
  <c r="Z14" i="1"/>
  <c r="O14" i="1"/>
  <c r="M5" i="2"/>
  <c r="E12" i="2"/>
  <c r="E9" i="2"/>
  <c r="C9" i="2"/>
  <c r="M9" i="2" s="1" a="1"/>
  <c r="M9" i="2" s="1"/>
  <c r="E10" i="2"/>
  <c r="C10" i="2"/>
  <c r="M10" i="2" s="1" a="1"/>
  <c r="M10" i="2" s="1"/>
  <c r="B42" i="2"/>
  <c r="E11" i="2"/>
  <c r="E13" i="2"/>
  <c r="C41" i="2"/>
  <c r="M41" i="2" s="1" a="1"/>
  <c r="M41" i="2" s="1"/>
  <c r="C8" i="2"/>
  <c r="M8" i="2" s="1" a="1"/>
  <c r="M8" i="2" s="1"/>
  <c r="E8" i="2"/>
  <c r="I7" i="1"/>
  <c r="I43" i="1" s="1"/>
  <c r="E36" i="1"/>
  <c r="D8" i="2"/>
  <c r="C12" i="2" l="1"/>
  <c r="M12" i="2" s="1" a="1"/>
  <c r="M12" i="2" s="1"/>
  <c r="O10" i="2" a="1"/>
  <c r="O10" i="2" s="1"/>
  <c r="P10" i="2" a="1"/>
  <c r="P10" i="2" s="1"/>
  <c r="G10" i="2" a="1"/>
  <c r="G10" i="2" s="1"/>
  <c r="Q10" i="2" a="1"/>
  <c r="Q10" i="2" s="1"/>
  <c r="R10" i="2" a="1"/>
  <c r="R10" i="2" s="1"/>
  <c r="S10" i="2" a="1"/>
  <c r="S10" i="2" s="1"/>
  <c r="T10" i="2" a="1"/>
  <c r="T10" i="2" s="1"/>
  <c r="H10" i="2" a="1"/>
  <c r="H10" i="2" s="1"/>
  <c r="I10" i="2" a="1"/>
  <c r="I10" i="2" s="1"/>
  <c r="J10" i="2" a="1"/>
  <c r="J10" i="2" s="1"/>
  <c r="K10" i="2" a="1"/>
  <c r="K10" i="2" s="1"/>
  <c r="L10" i="2" a="1"/>
  <c r="L10" i="2" s="1"/>
  <c r="D12" i="2"/>
  <c r="O11" i="2" a="1"/>
  <c r="O11" i="2" s="1"/>
  <c r="P11" i="2" a="1"/>
  <c r="P11" i="2" s="1"/>
  <c r="G11" i="2" a="1"/>
  <c r="G11" i="2" s="1"/>
  <c r="Q11" i="2" a="1"/>
  <c r="Q11" i="2" s="1"/>
  <c r="R11" i="2" a="1"/>
  <c r="R11" i="2" s="1"/>
  <c r="S11" i="2" a="1"/>
  <c r="S11" i="2" s="1"/>
  <c r="T11" i="2" a="1"/>
  <c r="T11" i="2" s="1"/>
  <c r="H11" i="2" a="1"/>
  <c r="H11" i="2" s="1"/>
  <c r="I11" i="2" a="1"/>
  <c r="I11" i="2" s="1"/>
  <c r="J11" i="2" a="1"/>
  <c r="J11" i="2" s="1"/>
  <c r="K11" i="2" a="1"/>
  <c r="K11" i="2" s="1"/>
  <c r="L11" i="2" a="1"/>
  <c r="L11" i="2" s="1"/>
  <c r="O13" i="2" a="1"/>
  <c r="O13" i="2" s="1"/>
  <c r="P13" i="2" a="1"/>
  <c r="P13" i="2" s="1"/>
  <c r="G13" i="2" a="1"/>
  <c r="G13" i="2" s="1"/>
  <c r="Q13" i="2" a="1"/>
  <c r="Q13" i="2" s="1"/>
  <c r="R13" i="2" a="1"/>
  <c r="R13" i="2" s="1"/>
  <c r="S13" i="2" a="1"/>
  <c r="S13" i="2" s="1"/>
  <c r="T13" i="2" a="1"/>
  <c r="T13" i="2" s="1"/>
  <c r="H13" i="2" a="1"/>
  <c r="H13" i="2" s="1"/>
  <c r="I13" i="2" a="1"/>
  <c r="I13" i="2" s="1"/>
  <c r="J13" i="2" a="1"/>
  <c r="J13" i="2" s="1"/>
  <c r="K13" i="2" a="1"/>
  <c r="K13" i="2" s="1"/>
  <c r="L13" i="2" a="1"/>
  <c r="L13" i="2" s="1"/>
  <c r="M13" i="2" a="1"/>
  <c r="M13" i="2" s="1"/>
  <c r="M35" i="2" s="1"/>
  <c r="O41" i="2" a="1"/>
  <c r="O41" i="2" s="1"/>
  <c r="P41" i="2" a="1"/>
  <c r="P41" i="2" s="1"/>
  <c r="G41" i="2" a="1"/>
  <c r="G41" i="2" s="1"/>
  <c r="Q41" i="2" a="1"/>
  <c r="Q41" i="2" s="1"/>
  <c r="R41" i="2" a="1"/>
  <c r="R41" i="2" s="1"/>
  <c r="R45" i="2" s="1"/>
  <c r="S41" i="2" a="1"/>
  <c r="S41" i="2" s="1"/>
  <c r="T41" i="2" a="1"/>
  <c r="T41" i="2" s="1"/>
  <c r="H41" i="2" a="1"/>
  <c r="H41" i="2" s="1"/>
  <c r="I41" i="2" a="1"/>
  <c r="I41" i="2" s="1"/>
  <c r="J41" i="2" a="1"/>
  <c r="J41" i="2" s="1"/>
  <c r="K41" i="2" a="1"/>
  <c r="K41" i="2" s="1"/>
  <c r="L41" i="2" a="1"/>
  <c r="L41" i="2" s="1"/>
  <c r="O12" i="2" a="1"/>
  <c r="O12" i="2" s="1"/>
  <c r="P12" i="2" a="1"/>
  <c r="P12" i="2" s="1"/>
  <c r="G12" i="2" a="1"/>
  <c r="G12" i="2" s="1"/>
  <c r="Q12" i="2" a="1"/>
  <c r="Q12" i="2" s="1"/>
  <c r="R12" i="2" a="1"/>
  <c r="R12" i="2" s="1"/>
  <c r="S12" i="2" a="1"/>
  <c r="S12" i="2" s="1"/>
  <c r="T12" i="2" a="1"/>
  <c r="T12" i="2" s="1"/>
  <c r="H12" i="2" a="1"/>
  <c r="H12" i="2" s="1"/>
  <c r="I12" i="2" a="1"/>
  <c r="I12" i="2" s="1"/>
  <c r="J12" i="2" a="1"/>
  <c r="J12" i="2" s="1"/>
  <c r="K12" i="2" a="1"/>
  <c r="K12" i="2" s="1"/>
  <c r="L12" i="2" a="1"/>
  <c r="L12" i="2" s="1"/>
  <c r="O9" i="2" a="1"/>
  <c r="O9" i="2" s="1"/>
  <c r="P9" i="2" a="1"/>
  <c r="P9" i="2" s="1"/>
  <c r="G9" i="2" a="1"/>
  <c r="G9" i="2" s="1"/>
  <c r="Q9" i="2" a="1"/>
  <c r="Q9" i="2" s="1"/>
  <c r="R9" i="2" a="1"/>
  <c r="R9" i="2" s="1"/>
  <c r="S9" i="2" a="1"/>
  <c r="S9" i="2" s="1"/>
  <c r="T9" i="2" a="1"/>
  <c r="T9" i="2" s="1"/>
  <c r="H9" i="2" a="1"/>
  <c r="H9" i="2" s="1"/>
  <c r="I9" i="2" a="1"/>
  <c r="I9" i="2" s="1"/>
  <c r="J9" i="2" a="1"/>
  <c r="J9" i="2" s="1"/>
  <c r="K9" i="2" a="1"/>
  <c r="K9" i="2" s="1"/>
  <c r="L9" i="2" a="1"/>
  <c r="L9" i="2" s="1"/>
  <c r="R42" i="2" a="1"/>
  <c r="R42" i="2" s="1"/>
  <c r="O8" i="2" a="1"/>
  <c r="O8" i="2" s="1"/>
  <c r="P8" i="2" a="1"/>
  <c r="P8" i="2" s="1"/>
  <c r="G8" i="2" a="1"/>
  <c r="G8" i="2" s="1"/>
  <c r="Q8" i="2" a="1"/>
  <c r="Q8" i="2" s="1"/>
  <c r="R8" i="2" a="1"/>
  <c r="R8" i="2" s="1"/>
  <c r="S8" i="2" a="1"/>
  <c r="S8" i="2" s="1"/>
  <c r="T8" i="2" a="1"/>
  <c r="T8" i="2" s="1"/>
  <c r="H8" i="2" a="1"/>
  <c r="H8" i="2" s="1"/>
  <c r="I8" i="2" a="1"/>
  <c r="I8" i="2" s="1"/>
  <c r="I35" i="2" s="1"/>
  <c r="J8" i="2" a="1"/>
  <c r="J8" i="2" s="1"/>
  <c r="J35" i="2" s="1"/>
  <c r="K8" i="2" a="1"/>
  <c r="K8" i="2" s="1"/>
  <c r="K35" i="2" s="1"/>
  <c r="L8" i="2" a="1"/>
  <c r="L8" i="2" s="1"/>
  <c r="L35" i="2" s="1"/>
  <c r="I14" i="1"/>
  <c r="I42" i="1"/>
  <c r="I12" i="1"/>
  <c r="I13" i="1"/>
  <c r="I10" i="1"/>
  <c r="I11" i="1"/>
  <c r="I9" i="1"/>
  <c r="E35" i="2"/>
  <c r="D42" i="2"/>
  <c r="C42" i="2"/>
  <c r="M42" i="2" s="1" a="1"/>
  <c r="M42" i="2" s="1"/>
  <c r="M45" i="2"/>
  <c r="Q46" i="1"/>
  <c r="O46" i="1"/>
  <c r="L46" i="1"/>
  <c r="W46" i="1"/>
  <c r="Q36" i="1"/>
  <c r="Q48" i="1" s="1"/>
  <c r="R36" i="1"/>
  <c r="R46" i="1"/>
  <c r="J46" i="1"/>
  <c r="H35" i="2" l="1"/>
  <c r="T35" i="2"/>
  <c r="S35" i="2"/>
  <c r="S47" i="2" s="1"/>
  <c r="R35" i="2"/>
  <c r="Q35" i="2"/>
  <c r="G35" i="2"/>
  <c r="P35" i="2"/>
  <c r="O35" i="2"/>
  <c r="O45" i="2"/>
  <c r="J45" i="2"/>
  <c r="H45" i="2"/>
  <c r="H47" i="2" s="1"/>
  <c r="I42" i="2" a="1"/>
  <c r="I42" i="2" s="1"/>
  <c r="I45" i="2" s="1"/>
  <c r="I47" i="2" s="1"/>
  <c r="T42" i="2" a="1"/>
  <c r="T42" i="2" s="1"/>
  <c r="T45" i="2" s="1"/>
  <c r="T47" i="2" s="1"/>
  <c r="S42" i="2" a="1"/>
  <c r="S42" i="2" s="1"/>
  <c r="S45" i="2" s="1"/>
  <c r="L42" i="2" a="1"/>
  <c r="L42" i="2" s="1"/>
  <c r="L45" i="2" s="1"/>
  <c r="L47" i="2" s="1"/>
  <c r="K42" i="2" a="1"/>
  <c r="K42" i="2" s="1"/>
  <c r="K45" i="2" s="1"/>
  <c r="K47" i="2" s="1"/>
  <c r="J42" i="2" a="1"/>
  <c r="J42" i="2" s="1"/>
  <c r="H42" i="2" a="1"/>
  <c r="H42" i="2" s="1"/>
  <c r="Q42" i="2" a="1"/>
  <c r="Q42" i="2" s="1"/>
  <c r="Q45" i="2" s="1"/>
  <c r="Q47" i="2" s="1"/>
  <c r="G42" i="2" a="1"/>
  <c r="G42" i="2" s="1"/>
  <c r="G45" i="2" s="1"/>
  <c r="G47" i="2" s="1"/>
  <c r="P42" i="2" a="1"/>
  <c r="P42" i="2" s="1"/>
  <c r="P45" i="2" s="1"/>
  <c r="P47" i="2" s="1"/>
  <c r="O42" i="2" a="1"/>
  <c r="O42" i="2" s="1"/>
  <c r="X46" i="1"/>
  <c r="M47" i="2"/>
  <c r="X34" i="1"/>
  <c r="O47" i="2"/>
  <c r="R47" i="2"/>
  <c r="J47" i="2"/>
  <c r="R48" i="1"/>
  <c r="T46" i="1"/>
  <c r="M46" i="1"/>
  <c r="N46" i="1"/>
  <c r="U46" i="1"/>
  <c r="AD46" i="1"/>
  <c r="T36" i="1"/>
  <c r="L36" i="1"/>
  <c r="L48" i="1" s="1"/>
  <c r="W36" i="1"/>
  <c r="W48" i="1" s="1"/>
  <c r="U36" i="1"/>
  <c r="M36" i="1"/>
  <c r="O36" i="1"/>
  <c r="O48" i="1" s="1"/>
  <c r="N36" i="1"/>
  <c r="AC46" i="1"/>
  <c r="AD36" i="1"/>
  <c r="Z46" i="1"/>
  <c r="AA36" i="1"/>
  <c r="AC36" i="1"/>
  <c r="J36" i="1"/>
  <c r="J48" i="1" s="1"/>
  <c r="Z36" i="1"/>
  <c r="AA46" i="1"/>
  <c r="I36" i="1"/>
  <c r="I46" i="1"/>
  <c r="X36" i="1" l="1"/>
  <c r="X48" i="1" s="1"/>
  <c r="AD48" i="1"/>
  <c r="AC48" i="1"/>
  <c r="T48" i="1"/>
  <c r="M48" i="1"/>
  <c r="U48" i="1"/>
  <c r="N48" i="1"/>
  <c r="Z48" i="1"/>
  <c r="I48" i="1"/>
  <c r="AA4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<sst xmlns="http://schemas.openxmlformats.org/spreadsheetml/2006/main" count="74" uniqueCount="63">
  <si>
    <t>Dates for Custom Return</t>
  </si>
  <si>
    <t>Weighting</t>
  </si>
  <si>
    <t>Today's Date*:</t>
  </si>
  <si>
    <t>Start:</t>
  </si>
  <si>
    <t>Shares</t>
  </si>
  <si>
    <t>End:</t>
  </si>
  <si>
    <t>Dollar Value</t>
  </si>
  <si>
    <t>Symbol</t>
  </si>
  <si>
    <t>Name</t>
  </si>
  <si>
    <t>Current Portfolio Weight</t>
  </si>
  <si>
    <t>Current Price</t>
  </si>
  <si>
    <t>MTD Total Return</t>
  </si>
  <si>
    <t>YTD Total Return</t>
  </si>
  <si>
    <t>1 Month Total Return</t>
  </si>
  <si>
    <t>3 Month Total Return</t>
  </si>
  <si>
    <t>6 Month Total Return</t>
  </si>
  <si>
    <t>1 Year Total Return</t>
  </si>
  <si>
    <t>Custom Period Return</t>
  </si>
  <si>
    <t>Custom Period Return Annualized</t>
  </si>
  <si>
    <t>3 Year Total Return</t>
  </si>
  <si>
    <t>Annualized 3 year TR</t>
  </si>
  <si>
    <t>5 Year Total Return</t>
  </si>
  <si>
    <t>Annualized 5 year TR</t>
  </si>
  <si>
    <t>7 Year Total Return</t>
  </si>
  <si>
    <t>Annualized 7 year TR</t>
  </si>
  <si>
    <t>10 Year Total Return</t>
  </si>
  <si>
    <t>Annualized 10 year TR</t>
  </si>
  <si>
    <t>name</t>
  </si>
  <si>
    <t>IVV</t>
  </si>
  <si>
    <t>IGV</t>
  </si>
  <si>
    <t>TLT</t>
  </si>
  <si>
    <t>JNK</t>
  </si>
  <si>
    <t>EFA</t>
  </si>
  <si>
    <t>USDCASH</t>
  </si>
  <si>
    <t>CASH ALLOCATION</t>
  </si>
  <si>
    <t>WEIGHTED TOTAL:</t>
  </si>
  <si>
    <t>BENCHMARK DATA</t>
  </si>
  <si>
    <t>level</t>
  </si>
  <si>
    <t>ytd_return</t>
  </si>
  <si>
    <t>one_month_return</t>
  </si>
  <si>
    <t>three_month_return</t>
  </si>
  <si>
    <t>six_month_return</t>
  </si>
  <si>
    <t>one_year_return</t>
  </si>
  <si>
    <t>three_year_return</t>
  </si>
  <si>
    <t>five_year_return</t>
  </si>
  <si>
    <t>seven_year_return</t>
  </si>
  <si>
    <t>ten_year_return</t>
  </si>
  <si>
    <t>SP-DA</t>
  </si>
  <si>
    <t>WEIGHTED BENCHMARK:</t>
  </si>
  <si>
    <t>Relative Performance</t>
  </si>
  <si>
    <t>*Today's date is dynamic based on Excel's "TODAY" formula, you can override this by manually entering a date in D3 that will drive the data in this sheet.</t>
  </si>
  <si>
    <t>* All returns are calculated based off the current holdings and weightings listed in columns B &amp; E. All "Weighted Total" returns are hypothetical.</t>
  </si>
  <si>
    <t>Quarterly Total Returns</t>
  </si>
  <si>
    <t>Annual Total Returns</t>
  </si>
  <si>
    <t>Symbol*</t>
  </si>
  <si>
    <t>Portfolio Weight*</t>
  </si>
  <si>
    <t>* Edit these entries on "Daily Returns" tab.</t>
  </si>
  <si>
    <t>* All returns are calculated based off the current holdings and weightings listed in columns B &amp; E of the "Daily Returns" tab. All "Weighted Total" returns are hypothetical.</t>
  </si>
  <si>
    <t>Current Date</t>
  </si>
  <si>
    <t xml:space="preserve">Last Q End </t>
  </si>
  <si>
    <t>Column1</t>
  </si>
  <si>
    <t>JPM</t>
  </si>
  <si>
    <t>BBG-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</si>
</sst>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&quot;$&quot;#,##0.00"/>
    <numFmt numFmtId="165" formatCode="mm/dd/yyyy"/>
    <numFmt numFmtId="166" formatCode="&quot;$&quot;#,##0"/>
    <numFmt numFmtId="168" formatCode=";;;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sz val="10"/>
      <color rgb="FF1A1F36"/>
      <name val="Aptos"/>
    </font>
    <font>
      <b/>
      <sz val="11"/>
      <color rgb="FF6B7280"/>
      <name val="Aptos"/>
    </font>
    <font>
      <sz val="10"/>
      <color rgb="FF4A6CF7"/>
      <name val="Aptos"/>
    </font>
    <font>
      <b/>
      <sz val="10"/>
      <color rgb="FF4A6CF7"/>
      <name val="Aptos"/>
    </font>
    <font>
      <b/>
      <sz val="10"/>
      <color rgb="FFFFFFFF"/>
      <name val="Aptos"/>
    </font>
    <font>
      <sz val="10"/>
      <color rgb="FFFFFFFF"/>
      <name val="Aptos"/>
    </font>
    <font>
      <b/>
      <sz val="9"/>
      <color rgb="FFFFFFFF"/>
      <name val="Aptos"/>
    </font>
    <font>
      <b/>
      <sz val="11"/>
      <color rgb="FF065F46"/>
      <name val="Aptos"/>
    </font>
    <font>
      <b/>
      <sz val="11"/>
      <color rgb="FFFFFFFF"/>
      <name val="Aptos"/>
    </font>
    <font>
      <b/>
      <sz val="11"/>
      <color rgb="FF9A3412"/>
      <name val="Aptos"/>
    </font>
    <font>
      <b/>
      <sz val="10"/>
      <color rgb="FF6B7280"/>
      <name val="Aptos"/>
    </font>
    <font>
      <i/>
      <sz val="9"/>
      <color rgb="FF6B7280"/>
      <name val="Aptos"/>
    </font>
    <font>
      <sz val="8"/>
      <color rgb="FF6B7280"/>
      <name val="Aptos"/>
    </font>
    <font>
      <b/>
      <i/>
      <sz val="10"/>
      <color rgb="FF4A6CF7"/>
      <name val="Aptos"/>
    </font>
    <font>
      <sz val="8"/>
      <color rgb="FFD1D5DB"/>
      <name val="Aptos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1"/>
      </patternFill>
    </fill>
    <fill>
      <patternFill patternType="solid">
        <fgColor rgb="FFFFFFFF"/>
        <bgColor indexed="64"/>
      </patternFill>
    </fill>
    <fill>
      <patternFill patternType="solid">
        <fgColor rgb="FFEEF2FF"/>
        <bgColor indexed="64"/>
      </patternFill>
    </fill>
    <fill>
      <patternFill patternType="solid">
        <fgColor rgb="FF1A1F36"/>
        <bgColor indexed="64"/>
      </patternFill>
    </fill>
    <fill>
      <patternFill patternType="solid">
        <fgColor rgb="FFF7F8FA"/>
        <bgColor indexed="64"/>
      </patternFill>
    </fill>
    <fill>
      <patternFill patternType="solid">
        <fgColor rgb="FF2D3748"/>
        <bgColor indexed="64"/>
      </patternFill>
    </fill>
    <fill>
      <patternFill patternType="solid">
        <fgColor rgb="FFECFDF5"/>
        <bgColor indexed="64"/>
      </patternFill>
    </fill>
    <fill>
      <patternFill patternType="solid">
        <fgColor rgb="FF10B981"/>
        <bgColor indexed="64"/>
      </patternFill>
    </fill>
    <fill>
      <patternFill patternType="solid">
        <fgColor rgb="FFFFF7ED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theme="1"/>
      </top>
      <bottom/>
      <diagonal/>
    </border>
    <border>
      <left/>
      <right/>
      <top style="thin">
        <color rgb="FFE2E5EA"/>
      </top>
      <bottom style="thin">
        <color rgb="FFE2E5EA"/>
      </bottom>
      <diagonal/>
    </border>
    <border>
      <left/>
      <right/>
      <top style="thin">
        <color rgb="FFE2E5EA"/>
      </top>
      <bottom/>
      <diagonal/>
    </border>
    <border>
      <left/>
      <right/>
      <top/>
      <bottom style="medium">
        <color rgb="FF4A6CF7"/>
      </bottom>
      <diagonal/>
    </border>
    <border>
      <left/>
      <right/>
      <top style="medium">
        <color rgb="FF10B981"/>
      </top>
      <bottom/>
      <diagonal/>
    </border>
    <border>
      <left/>
      <right/>
      <top style="medium">
        <color rgb="FFF97316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2">
    <xf numFmtId="0" fontId="0" fillId="0" borderId="0" xfId="0"/>
    <xf numFmtId="0" fontId="2" fillId="2" borderId="0" xfId="0" applyFont="1" applyFill="1"/>
    <xf numFmtId="14" fontId="2" fillId="2" borderId="0" xfId="0" applyNumberFormat="1" applyFont="1" applyFill="1"/>
    <xf numFmtId="0" fontId="2" fillId="2" borderId="0" xfId="0" applyFont="1" applyFill="1" applyAlignment="1">
      <alignment horizontal="center" vertical="center" wrapText="1"/>
    </xf>
    <xf numFmtId="10" fontId="2" fillId="2" borderId="0" xfId="0" applyNumberFormat="1" applyFont="1" applyFill="1"/>
    <xf numFmtId="0" fontId="3" fillId="3" borderId="0" xfId="0" applyFont="1" applyFill="1"/>
    <xf numFmtId="14" fontId="2" fillId="2" borderId="1" xfId="0" applyNumberFormat="1" applyFont="1" applyFill="1" applyBorder="1"/>
    <xf numFmtId="0" fontId="4" fillId="4" borderId="0" xfId="0" applyFont="1" applyFill="1"/>
    <xf numFmtId="14" fontId="4" fillId="4" borderId="0" xfId="0" applyNumberFormat="1" applyFont="1" applyFill="1"/>
    <xf numFmtId="0" fontId="4" fillId="4" borderId="0" xfId="0" applyFont="1" applyFill="1" applyAlignment="1">
      <alignment horizontal="center" vertical="center" wrapText="1"/>
    </xf>
    <xf numFmtId="10" fontId="4" fillId="4" borderId="0" xfId="2" applyNumberFormat="1" applyFont="1" applyFill="1" applyBorder="1" applyAlignment="1">
      <alignment horizontal="center"/>
    </xf>
    <xf numFmtId="0" fontId="4" fillId="4" borderId="0" xfId="0" applyFont="1" applyFill="1" applyAlignment="1">
      <alignment horizontal="center"/>
    </xf>
    <xf numFmtId="0" fontId="4" fillId="4" borderId="0" xfId="0" applyFont="1" applyFill="1" applyAlignment="1">
      <alignment horizontal="right"/>
    </xf>
    <xf numFmtId="10" fontId="4" fillId="4" borderId="0" xfId="2" applyNumberFormat="1" applyFont="1" applyFill="1" applyBorder="1" applyProtection="1">
      <protection locked="0"/>
    </xf>
    <xf numFmtId="0" fontId="5" fillId="4" borderId="0" xfId="0" applyFont="1" applyFill="1" applyAlignment="1">
      <alignment horizontal="center"/>
    </xf>
    <xf numFmtId="165" fontId="7" fillId="5" borderId="0" xfId="0" applyNumberFormat="1" applyFont="1" applyFill="1" applyAlignment="1">
      <alignment horizontal="center"/>
    </xf>
    <xf numFmtId="0" fontId="7" fillId="5" borderId="0" xfId="0" applyFont="1" applyFill="1"/>
    <xf numFmtId="10" fontId="6" fillId="5" borderId="0" xfId="2" applyNumberFormat="1" applyFont="1" applyFill="1" applyBorder="1" applyAlignment="1">
      <alignment horizontal="center"/>
    </xf>
    <xf numFmtId="14" fontId="6" fillId="5" borderId="0" xfId="0" applyNumberFormat="1" applyFont="1" applyFill="1" applyAlignment="1">
      <alignment horizontal="center"/>
    </xf>
    <xf numFmtId="0" fontId="4" fillId="4" borderId="0" xfId="0" applyFont="1" applyFill="1" applyAlignment="1">
      <alignment horizontal="left"/>
    </xf>
    <xf numFmtId="0" fontId="9" fillId="8" borderId="0" xfId="0" applyFont="1" applyFill="1"/>
    <xf numFmtId="0" fontId="9" fillId="8" borderId="0" xfId="2" applyNumberFormat="1" applyFont="1" applyFill="1" applyBorder="1" applyAlignment="1">
      <alignment horizontal="center"/>
    </xf>
    <xf numFmtId="10" fontId="9" fillId="8" borderId="0" xfId="2" applyNumberFormat="1" applyFont="1" applyFill="1" applyBorder="1" applyAlignment="1">
      <alignment horizontal="center"/>
    </xf>
    <xf numFmtId="0" fontId="9" fillId="8" borderId="0" xfId="0" applyFont="1" applyFill="1" applyAlignment="1">
      <alignment horizontal="center"/>
    </xf>
    <xf numFmtId="0" fontId="8" fillId="8" borderId="0" xfId="0" applyFont="1" applyFill="1"/>
    <xf numFmtId="0" fontId="8" fillId="6" borderId="0" xfId="0" applyFont="1" applyFill="1" applyAlignment="1">
      <alignment horizontal="center"/>
    </xf>
    <xf numFmtId="0" fontId="8" fillId="6" borderId="0" xfId="0" applyFont="1" applyFill="1"/>
    <xf numFmtId="0" fontId="8" fillId="6" borderId="0" xfId="0" applyFont="1" applyFill="1" applyAlignment="1">
      <alignment horizontal="right"/>
    </xf>
    <xf numFmtId="0" fontId="7" fillId="5" borderId="2" xfId="0" applyFont="1" applyFill="1" applyBorder="1"/>
    <xf numFmtId="0" fontId="7" fillId="5" borderId="3" xfId="0" applyFont="1" applyFill="1" applyBorder="1"/>
    <xf numFmtId="0" fontId="4" fillId="7" borderId="3" xfId="0" applyFont="1" applyFill="1" applyBorder="1"/>
    <xf numFmtId="0" fontId="4" fillId="7" borderId="3" xfId="0" applyFont="1" applyFill="1" applyBorder="1" applyAlignment="1">
      <alignment horizontal="left"/>
    </xf>
    <xf numFmtId="10" fontId="4" fillId="7" borderId="3" xfId="2" applyNumberFormat="1" applyFont="1" applyFill="1" applyBorder="1" applyAlignment="1">
      <alignment horizontal="center"/>
    </xf>
    <xf numFmtId="0" fontId="4" fillId="7" borderId="3" xfId="0" applyFont="1" applyFill="1" applyBorder="1" applyAlignment="1">
      <alignment horizontal="center"/>
    </xf>
    <xf numFmtId="0" fontId="4" fillId="4" borderId="2" xfId="0" applyFont="1" applyFill="1" applyBorder="1"/>
    <xf numFmtId="0" fontId="4" fillId="4" borderId="2" xfId="0" applyFont="1" applyFill="1" applyBorder="1" applyAlignment="1">
      <alignment horizontal="left"/>
    </xf>
    <xf numFmtId="10" fontId="4" fillId="4" borderId="2" xfId="2" applyNumberFormat="1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/>
    <xf numFmtId="0" fontId="4" fillId="4" borderId="3" xfId="0" applyFont="1" applyFill="1" applyBorder="1" applyAlignment="1">
      <alignment horizontal="left"/>
    </xf>
    <xf numFmtId="10" fontId="4" fillId="4" borderId="3" xfId="2" applyNumberFormat="1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10" fontId="6" fillId="5" borderId="2" xfId="2" applyNumberFormat="1" applyFont="1" applyFill="1" applyBorder="1" applyAlignment="1">
      <alignment horizontal="center"/>
    </xf>
    <xf numFmtId="10" fontId="6" fillId="5" borderId="3" xfId="2" applyNumberFormat="1" applyFont="1" applyFill="1" applyBorder="1" applyAlignment="1">
      <alignment horizontal="center"/>
    </xf>
    <xf numFmtId="10" fontId="4" fillId="7" borderId="3" xfId="2" applyNumberFormat="1" applyFont="1" applyFill="1" applyBorder="1" applyProtection="1">
      <protection locked="0"/>
    </xf>
    <xf numFmtId="10" fontId="4" fillId="4" borderId="2" xfId="2" applyNumberFormat="1" applyFont="1" applyFill="1" applyBorder="1" applyProtection="1">
      <protection locked="0"/>
    </xf>
    <xf numFmtId="0" fontId="10" fillId="6" borderId="4" xfId="0" applyFont="1" applyFill="1" applyBorder="1" applyAlignment="1">
      <alignment horizontal="center" vertical="center" wrapText="1"/>
    </xf>
    <xf numFmtId="10" fontId="10" fillId="6" borderId="4" xfId="2" applyNumberFormat="1" applyFont="1" applyFill="1" applyBorder="1" applyAlignment="1">
      <alignment horizontal="center" vertical="center"/>
    </xf>
    <xf numFmtId="0" fontId="11" fillId="9" borderId="5" xfId="0" applyFont="1" applyFill="1" applyBorder="1"/>
    <xf numFmtId="10" fontId="12" fillId="10" borderId="5" xfId="0" applyNumberFormat="1" applyFont="1" applyFill="1" applyBorder="1" applyAlignment="1">
      <alignment horizontal="center"/>
    </xf>
    <xf numFmtId="10" fontId="11" fillId="9" borderId="5" xfId="0" applyNumberFormat="1" applyFont="1" applyFill="1" applyBorder="1"/>
    <xf numFmtId="0" fontId="11" fillId="9" borderId="5" xfId="0" applyFont="1" applyFill="1" applyBorder="1" applyAlignment="1">
      <alignment horizontal="center"/>
    </xf>
    <xf numFmtId="10" fontId="11" fillId="9" borderId="5" xfId="2" applyNumberFormat="1" applyFont="1" applyFill="1" applyBorder="1" applyAlignment="1">
      <alignment horizontal="center"/>
    </xf>
    <xf numFmtId="0" fontId="13" fillId="11" borderId="6" xfId="0" applyFont="1" applyFill="1" applyBorder="1" applyAlignment="1">
      <alignment horizontal="center"/>
    </xf>
    <xf numFmtId="0" fontId="13" fillId="11" borderId="6" xfId="0" applyFont="1" applyFill="1" applyBorder="1"/>
    <xf numFmtId="0" fontId="13" fillId="11" borderId="6" xfId="0" applyFont="1" applyFill="1" applyBorder="1" applyAlignment="1">
      <alignment horizontal="left"/>
    </xf>
    <xf numFmtId="10" fontId="13" fillId="11" borderId="6" xfId="0" applyNumberFormat="1" applyFont="1" applyFill="1" applyBorder="1" applyAlignment="1">
      <alignment horizontal="center"/>
    </xf>
    <xf numFmtId="0" fontId="14" fillId="4" borderId="0" xfId="0" applyFont="1" applyFill="1"/>
    <xf numFmtId="0" fontId="15" fillId="4" borderId="0" xfId="0" applyFont="1" applyFill="1"/>
    <xf numFmtId="0" fontId="16" fillId="4" borderId="0" xfId="0" applyFont="1" applyFill="1"/>
    <xf numFmtId="14" fontId="16" fillId="4" borderId="0" xfId="0" applyNumberFormat="1" applyFont="1" applyFill="1"/>
    <xf numFmtId="165" fontId="16" fillId="4" borderId="0" xfId="0" applyNumberFormat="1" applyFont="1" applyFill="1"/>
    <xf numFmtId="14" fontId="10" fillId="6" borderId="4" xfId="0" applyNumberFormat="1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right"/>
    </xf>
    <xf numFmtId="0" fontId="4" fillId="4" borderId="3" xfId="0" applyFont="1" applyFill="1" applyBorder="1" applyAlignment="1">
      <alignment horizontal="right"/>
    </xf>
    <xf numFmtId="0" fontId="10" fillId="4" borderId="4" xfId="0" applyFont="1" applyFill="1" applyBorder="1" applyAlignment="1">
      <alignment horizontal="center" vertical="center" wrapText="1"/>
    </xf>
    <xf numFmtId="0" fontId="9" fillId="4" borderId="0" xfId="0" applyFont="1" applyFill="1"/>
    <xf numFmtId="0" fontId="11" fillId="4" borderId="5" xfId="0" applyFont="1" applyFill="1" applyBorder="1"/>
    <xf numFmtId="0" fontId="8" fillId="4" borderId="0" xfId="0" applyFont="1" applyFill="1"/>
    <xf numFmtId="0" fontId="13" fillId="4" borderId="6" xfId="0" applyFont="1" applyFill="1" applyBorder="1"/>
    <xf numFmtId="0" fontId="2" fillId="4" borderId="0" xfId="0" applyFont="1" applyFill="1"/>
    <xf numFmtId="0" fontId="9" fillId="4" borderId="0" xfId="0" applyFont="1" applyFill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8" fillId="4" borderId="0" xfId="0" applyFont="1" applyFill="1" applyAlignment="1">
      <alignment horizontal="right"/>
    </xf>
    <xf numFmtId="0" fontId="13" fillId="4" borderId="6" xfId="0" applyFont="1" applyFill="1" applyBorder="1" applyAlignment="1">
      <alignment horizontal="center"/>
    </xf>
    <xf numFmtId="0" fontId="9" fillId="4" borderId="0" xfId="0" applyFont="1" applyFill="1" applyAlignment="1">
      <alignment horizontal="right"/>
    </xf>
    <xf numFmtId="0" fontId="11" fillId="4" borderId="5" xfId="0" applyFont="1" applyFill="1" applyBorder="1" applyAlignment="1">
      <alignment horizontal="right"/>
    </xf>
    <xf numFmtId="0" fontId="18" fillId="4" borderId="0" xfId="0" applyFont="1" applyFill="1" applyAlignment="1">
      <alignment horizontal="right"/>
    </xf>
    <xf numFmtId="14" fontId="18" fillId="4" borderId="0" xfId="0" applyNumberFormat="1" applyFont="1" applyFill="1" applyAlignment="1">
      <alignment horizontal="right"/>
    </xf>
    <xf numFmtId="0" fontId="18" fillId="4" borderId="0" xfId="0" applyFont="1" applyFill="1"/>
    <xf numFmtId="10" fontId="4" fillId="4" borderId="0" xfId="0" applyNumberFormat="1" applyFont="1" applyFill="1" applyAlignment="1">
      <alignment horizontal="center"/>
    </xf>
    <xf numFmtId="10" fontId="4" fillId="4" borderId="3" xfId="0" applyNumberFormat="1" applyFont="1" applyFill="1" applyBorder="1" applyAlignment="1">
      <alignment horizontal="center"/>
    </xf>
    <xf numFmtId="10" fontId="4" fillId="4" borderId="2" xfId="0" applyNumberFormat="1" applyFont="1" applyFill="1" applyBorder="1" applyAlignment="1">
      <alignment horizontal="center"/>
    </xf>
    <xf numFmtId="10" fontId="9" fillId="4" borderId="0" xfId="0" applyNumberFormat="1" applyFont="1" applyFill="1" applyAlignment="1">
      <alignment horizontal="center"/>
    </xf>
    <xf numFmtId="10" fontId="11" fillId="4" borderId="5" xfId="0" applyNumberFormat="1" applyFont="1" applyFill="1" applyBorder="1" applyAlignment="1">
      <alignment horizontal="center"/>
    </xf>
    <xf numFmtId="10" fontId="13" fillId="4" borderId="6" xfId="0" applyNumberFormat="1" applyFont="1" applyFill="1" applyBorder="1" applyAlignment="1">
      <alignment horizontal="center"/>
    </xf>
    <xf numFmtId="164" fontId="4" fillId="4" borderId="0" xfId="1" applyNumberFormat="1" applyFont="1" applyFill="1" applyBorder="1" applyAlignment="1">
      <alignment horizontal="center"/>
    </xf>
    <xf numFmtId="164" fontId="4" fillId="7" borderId="3" xfId="1" applyNumberFormat="1" applyFont="1" applyFill="1" applyBorder="1" applyAlignment="1">
      <alignment horizontal="center"/>
    </xf>
    <xf numFmtId="164" fontId="4" fillId="4" borderId="3" xfId="1" applyNumberFormat="1" applyFont="1" applyFill="1" applyBorder="1" applyAlignment="1">
      <alignment horizontal="center"/>
    </xf>
    <xf numFmtId="164" fontId="4" fillId="4" borderId="2" xfId="1" applyNumberFormat="1" applyFont="1" applyFill="1" applyBorder="1" applyAlignment="1">
      <alignment horizontal="center"/>
    </xf>
    <xf numFmtId="164" fontId="9" fillId="8" borderId="0" xfId="1" applyNumberFormat="1" applyFont="1" applyFill="1" applyBorder="1" applyAlignment="1">
      <alignment horizontal="center"/>
    </xf>
    <xf numFmtId="164" fontId="4" fillId="4" borderId="0" xfId="0" applyNumberFormat="1" applyFont="1" applyFill="1" applyAlignment="1">
      <alignment horizontal="center"/>
    </xf>
    <xf numFmtId="164" fontId="4" fillId="7" borderId="3" xfId="0" applyNumberFormat="1" applyFont="1" applyFill="1" applyBorder="1" applyAlignment="1">
      <alignment horizontal="center"/>
    </xf>
    <xf numFmtId="164" fontId="4" fillId="4" borderId="2" xfId="0" applyNumberFormat="1" applyFont="1" applyFill="1" applyBorder="1" applyAlignment="1">
      <alignment horizontal="center"/>
    </xf>
    <xf numFmtId="166" fontId="6" fillId="5" borderId="0" xfId="2" applyNumberFormat="1" applyFont="1" applyFill="1" applyBorder="1" applyAlignment="1">
      <alignment horizontal="center"/>
    </xf>
    <xf numFmtId="166" fontId="6" fillId="5" borderId="3" xfId="2" applyNumberFormat="1" applyFont="1" applyFill="1" applyBorder="1" applyAlignment="1">
      <alignment horizontal="center"/>
    </xf>
    <xf numFmtId="166" fontId="6" fillId="5" borderId="2" xfId="2" applyNumberFormat="1" applyFont="1" applyFill="1" applyBorder="1" applyAlignment="1">
      <alignment horizontal="center"/>
    </xf>
    <xf numFmtId="0" fontId="7" fillId="4" borderId="0" xfId="0" applyFont="1" applyFill="1" applyAlignment="1">
      <alignment horizontal="center"/>
    </xf>
    <xf numFmtId="0" fontId="8" fillId="6" borderId="0" xfId="0" applyFont="1" applyFill="1" applyAlignment="1">
      <alignment horizontal="center"/>
    </xf>
    <xf numFmtId="0" fontId="13" fillId="11" borderId="6" xfId="0" applyFont="1" applyFill="1" applyBorder="1" applyAlignment="1">
      <alignment horizontal="center"/>
    </xf>
    <xf numFmtId="0" fontId="17" fillId="4" borderId="0" xfId="0" applyFont="1" applyFill="1" applyAlignment="1">
      <alignment horizontal="center"/>
    </xf>
    <xf numFmtId="168" fontId="0" fillId="0" borderId="0" xfId="0" applyNumberFormat="1"/>
  </cellXfs>
  <cellStyles count="3">
    <cellStyle name="Currency" xfId="1" builtinId="4"/>
    <cellStyle name="Normal" xfId="0" builtinId="0"/>
    <cellStyle name="Percent" xfId="2" builtinId="5"/>
  </cellStyles>
  <dxfs count="29"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 tint="-4.9989318521683403E-2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7" formatCode="#,##0.0"/>
    </dxf>
    <dxf>
      <numFmt numFmtId="14" formatCode="0.00%"/>
    </dxf>
    <dxf>
      <numFmt numFmtId="164" formatCode="&quot;$&quot;#,##0.00"/>
    </dxf>
    <dxf>
      <fill>
        <patternFill>
          <bgColor theme="0" tint="-4.9989318521683403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m/d/yyyy"/>
      <fill>
        <patternFill patternType="solid">
          <fgColor indexed="64"/>
          <bgColor theme="0"/>
        </patternFill>
      </fill>
      <border diagonalUp="0" diagonalDown="0">
        <left/>
        <right/>
        <top style="thin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m/d/yyyy"/>
      <fill>
        <patternFill patternType="solid">
          <fgColor indexed="64"/>
          <bgColor theme="0"/>
        </patternFill>
      </fill>
      <border diagonalUp="0" diagonalDown="0">
        <left/>
        <right/>
        <top style="thin">
          <color theme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theme="1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m/d/yyyy"/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m/d/yyyy"/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0</xdr:rowOff>
    </xdr:from>
    <xdr:to>
      <xdr:col>3</xdr:col>
      <xdr:colOff>2544734</xdr:colOff>
      <xdr:row>2</xdr:row>
      <xdr:rowOff>124691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FCAA1F1C-BFA4-4EF0-8BA1-9D516E9DE3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5250" y="0"/>
          <a:ext cx="4077393" cy="64423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21DB849-8084-4200-AE43-E600AE07CD10}" name="Table1" displayName="Table1" ref="I67:J71" totalsRowShown="0" headerRowDxfId="28" dataDxfId="27">
  <autoFilter ref="I67:J71" xr:uid="{9DE212FD-7C2A-41B2-A858-987A3564BE08}"/>
  <tableColumns count="2">
    <tableColumn id="1" xr3:uid="{CD8C718D-4A11-48C9-A6F3-5F7FD825DB93}" name="Current Date" dataDxfId="26"/>
    <tableColumn id="2" xr3:uid="{E440DCAA-3DAE-4E63-9A2D-248C6764B859}" name="Last Q End " dataDxfId="2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1198058-209A-46CF-BAFE-39241D00C395}" name="Table2" displayName="Table2" ref="L67:M79" totalsRowShown="0" headerRowDxfId="24" dataDxfId="23">
  <autoFilter ref="L67:M79" xr:uid="{34D51161-C768-4077-96B0-459062590FC9}"/>
  <tableColumns count="2">
    <tableColumn id="1" xr3:uid="{B20099F3-0CB0-4492-9DFB-0C2C151CC938}" name="Last Q End " dataDxfId="22"/>
    <tableColumn id="2" xr3:uid="{2DDAF0B5-203C-45FA-B51D-05FA1C0CE20D}" name="Column1" dataDxfId="2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3" Type="http://schemas.microsoft.com/office/2011/relationships/webextension" Target="webextension3.xml"/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  <wetp:taskpane dockstate="right" visibility="0" width="875" row="4">
    <wetp:webextensionref xmlns:r="http://schemas.openxmlformats.org/officeDocument/2006/relationships" r:id="rId2"/>
  </wetp:taskpane>
  <wetp:taskpane dockstate="right" visibility="0" width="875" row="5">
    <wetp:webextensionref xmlns:r="http://schemas.openxmlformats.org/officeDocument/2006/relationships" r:id="rId3"/>
  </wetp:taskpane>
</wetp:taskpanes>
</file>

<file path=xl/webextensions/webextension1.xml><?xml version="1.0" encoding="utf-8"?>
<we:webextension xmlns:we="http://schemas.microsoft.com/office/webextensions/webextension/2010/11" id="{8A387E28-4E73-4EFE-8399-B4E77FD5CBB8}">
  <we:reference id="wa200001360" version="1.0.0.0" store="en-US" storeType="OMEX"/>
  <we:alternateReferences>
    <we:reference id="wa200001360" version="1.0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_xldudf_FASTTRACK_ANNRETURN</we:customFunctionIds>
        <we:customFunctionIds>_xldudf_FASTTRACK_ALPHA</we:customFunctionIds>
        <we:customFunctionIds>_xldudf_FASTTRACK_BETA</we:customFunctionIds>
        <we:customFunctionIds>_xldudf_FASTTRACK_CATEGORY</we:customFunctionIds>
        <we:customFunctionIds>_xldudf_FASTTRACK_CORR</we:customFunctionIds>
        <we:customFunctionIds>_xldudf_FASTTRACK_DATE2MARKETDAY</we:customFunctionIds>
        <we:customFunctionIds>_xldudf_FASTTRACK_DATE2JULIAN</we:customFunctionIds>
        <we:customFunctionIds>_xldudf_FASTTRACK_DATE2STRING</we:customFunctionIds>
        <we:customFunctionIds>_xldudf_FASTTRACK_DATEMATH</we:customFunctionIds>
        <we:customFunctionIds>_xldudf_FASTTRACK_EXPENSERATIO</we:customFunctionIds>
        <we:customFunctionIds>_xldudf_FASTTRACK_FTALPHA</we:customFunctionIds>
        <we:customFunctionIds>_xldudf_FASTTRACK_FTCLOUDLINK</we:customFunctionIds>
        <we:customFunctionIds>_xldudf_FASTTRACK_MARKETCAP</we:customFunctionIds>
        <we:customFunctionIds>_xldudf_FASTTRACK_MAXNUMDAYS</we:customFunctionIds>
        <we:customFunctionIds>_xldudf_FASTTRACK_MOVINGAVG</we:customFunctionIds>
        <we:customFunctionIds>_xldudf_FASTTRACK_PRICE</we:customFunctionIds>
        <we:customFunctionIds>_xldudf_FASTTRACK_SHARESOUTSTANDING</we:customFunctionIds>
        <we:customFunctionIds>_xldudf_FASTTRACK_SHARPERATIO</we:customFunctionIds>
        <we:customFunctionIds>_xldudf_FASTTRACK_STARTDATE</we:customFunctionIds>
        <we:customFunctionIds>_xldudf_FASTTRACK_STDDEV</we:customFunctionIds>
        <we:customFunctionIds>_xldudf_FASTTRACK_SYMNAME</we:customFunctionIds>
        <we:customFunctionIds>_xldudf_FASTTRACK_TOTALRETURN</we:customFunctionIds>
        <we:customFunctionIds>_xldudf_FASTTRACK_ULCERINDEX</we:customFunctionIds>
        <we:customFunctionIds>_xldudf_FASTTRACK_UPI</we:customFunctionIds>
        <we:customFunctionIds>_xldudf_FASTTRACK_YIELD</we:customFunctionIds>
        <we:customFunctionIds>_xldudf_FASTTRACK_EXPORTPRICES</we:customFunctionIds>
        <we:customFunctionIds>_xldudf_FASTTRACK_EXPORTDATES</we:customFunctionIds>
        <we:customFunctionIds>_xldudf_FASTTRACK_FAMILY</we:customFunctionIds>
        <we:customFunctionIds>_xldudf_FASTTRACK_FAMILYSEARCH</we:customFunctionIds>
      </we:customFunctionIdList>
    </a:ext>
  </we:extLst>
</we:webextension>
</file>

<file path=xl/webextensions/webextension2.xml><?xml version="1.0" encoding="utf-8"?>
<we:webextension xmlns:we="http://schemas.microsoft.com/office/webextensions/webextension/2010/11" id="{ED78925A-86DD-45D8-B2ED-52F256D7C7C8}">
  <we:reference id="wa200009404" version="1.0.0.5" store="en-US" storeType="OMEX"/>
  <we:alternateReferences>
    <we:reference id="WA200009404" version="1.0.0.5" store="" storeType="OMEX"/>
  </we:alternateReferences>
  <we:properties>
    <we:property name="Office.AutoShowTaskpaneWithDocument" value="true"/>
  </we:properties>
  <we:bindings/>
  <we:snapshot xmlns:r="http://schemas.openxmlformats.org/officeDocument/2006/relationships"/>
</we:webextension>
</file>

<file path=xl/webextensions/webextension3.xml><?xml version="1.0" encoding="utf-8"?>
<we:webextension xmlns:we="http://schemas.microsoft.com/office/webextensions/webextension/2010/11" id="{29E0CA5B-86F9-471B-A2B7-E849D4B4FEF9}">
  <we:reference id="6f791bf5-aa17-4141-bcaf-58f34cb2f1df" version="1.0.0.0" store="developer" storeType="Registry"/>
  <we:alternateReferences/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_xldudf_FASTTRACK_INFO</we:customFunctionIds>
        <we:customFunctionIds>_xldudf_FASTTRACK_QUOTE</we:customFunctionIds>
        <we:customFunctionIds>_xldudf_FASTTRACK_STAT</we:customFunctionIds>
        <we:customFunctionIds>_xldudf_FASTTRACK_EXPORT</we:customFunctionIds>
        <we:customFunctionIds>_xldudf_FASTTRACK_DATECALC</we:customFunctionIds>
        <we:customFunctionIds>_xldudf_FASTTRACK_ANNRETURN</we:customFunctionIds>
        <we:customFunctionIds>_xldudf_FASTTRACK_ALPHA</we:customFunctionIds>
        <we:customFunctionIds>_xldudf_FASTTRACK_BETA</we:customFunctionIds>
        <we:customFunctionIds>_xldudf_FASTTRACK_CATEGORY</we:customFunctionIds>
        <we:customFunctionIds>_xldudf_FASTTRACK_CORR</we:customFunctionIds>
        <we:customFunctionIds>_xldudf_FASTTRACK_DATE2MARKETDAY</we:customFunctionIds>
        <we:customFunctionIds>_xldudf_FASTTRACK_DATE2JULIAN</we:customFunctionIds>
        <we:customFunctionIds>_xldudf_FASTTRACK_DATE2STRING</we:customFunctionIds>
        <we:customFunctionIds>_xldudf_FASTTRACK_DATEMATH</we:customFunctionIds>
        <we:customFunctionIds>_xldudf_FASTTRACK_EXPENSERATIO</we:customFunctionIds>
        <we:customFunctionIds>_xldudf_FASTTRACK_FTALPHA</we:customFunctionIds>
        <we:customFunctionIds>_xldudf_FASTTRACK_FTCLOUDLINK</we:customFunctionIds>
        <we:customFunctionIds>_xldudf_FASTTRACK_MARKETCAP</we:customFunctionIds>
        <we:customFunctionIds>_xldudf_FASTTRACK_MAXDRAWDOWN</we:customFunctionIds>
        <we:customFunctionIds>_xldudf_FASTTRACK_MAXNUMDAYS</we:customFunctionIds>
        <we:customFunctionIds>_xldudf_FASTTRACK_TODAY</we:customFunctionIds>
        <we:customFunctionIds>_xldudf_FASTTRACK_MOVINGAVG</we:customFunctionIds>
        <we:customFunctionIds>_xldudf_FASTTRACK_PRICE</we:customFunctionIds>
        <we:customFunctionIds>_xldudf_FASTTRACK_OPEN</we:customFunctionIds>
        <we:customFunctionIds>_xldudf_FASTTRACK_UNADJPRICE</we:customFunctionIds>
        <we:customFunctionIds>_xldudf_FASTTRACK_LOW</we:customFunctionIds>
        <we:customFunctionIds>_xldudf_FASTTRACK_HIGH</we:customFunctionIds>
        <we:customFunctionIds>_xldudf_FASTTRACK_VOLUME</we:customFunctionIds>
        <we:customFunctionIds>_xldudf_FASTTRACK_RSQUARED</we:customFunctionIds>
        <we:customFunctionIds>_xldudf_FASTTRACK_SORTINO</we:customFunctionIds>
        <we:customFunctionIds>_xldudf_FASTTRACK_SHARESOUTSTANDING</we:customFunctionIds>
        <we:customFunctionIds>_xldudf_FASTTRACK_SECURITYTYPE</we:customFunctionIds>
        <we:customFunctionIds>_xldudf_FASTTRACK_SHARECLASS</we:customFunctionIds>
        <we:customFunctionIds>_xldudf_FASTTRACK_SHARPERATIO</we:customFunctionIds>
        <we:customFunctionIds>_xldudf_FASTTRACK_STARTDATE</we:customFunctionIds>
        <we:customFunctionIds>_xldudf_FASTTRACK_INCEPTION</we:customFunctionIds>
        <we:customFunctionIds>_xldudf_FASTTRACK_STANDARDDEVIATION</we:customFunctionIds>
        <we:customFunctionIds>_xldudf_FASTTRACK_TREYNOR</we:customFunctionIds>
        <we:customFunctionIds>_xldudf_FASTTRACK_SYMNAME</we:customFunctionIds>
        <we:customFunctionIds>_xldudf_FASTTRACK_TOTALRETURN</we:customFunctionIds>
        <we:customFunctionIds>_xldudf_FASTTRACK_ULCERINDEX</we:customFunctionIds>
        <we:customFunctionIds>_xldudf_FASTTRACK_UPI</we:customFunctionIds>
        <we:customFunctionIds>_xldudf_FASTTRACK_YIELD</we:customFunctionIds>
        <we:customFunctionIds>_xldudf_FASTTRACK_EXPORTMOVINGAVG</we:customFunctionIds>
        <we:customFunctionIds>_xldudf_FASTTRACK_EXPORTPRICES</we:customFunctionIds>
        <we:customFunctionIds>_xldudf_FASTTRACK_EXPORTUNADJPRICES</we:customFunctionIds>
        <we:customFunctionIds>_xldudf_FASTTRACK_EXPORTOPENPRICES</we:customFunctionIds>
        <we:customFunctionIds>_xldudf_FASTTRACK_EXPORTLOWPRICES</we:customFunctionIds>
        <we:customFunctionIds>_xldudf_FASTTRACK_EXPORTHIGHPRICES</we:customFunctionIds>
        <we:customFunctionIds>_xldudf_FASTTRACK_EXPORTVOLUMES</we:customFunctionIds>
        <we:customFunctionIds>_xldudf_FASTTRACK_EXPORTSEMIADJPRICES</we:customFunctionIds>
        <we:customFunctionIds>_xldudf_FASTTRACK_EXPORTDATES</we:customFunctionIds>
        <we:customFunctionIds>_xldudf_FASTTRACK_FAMILY</we:customFunctionIds>
        <we:customFunctionIds>_xldudf_FASTTRACK_FAMILYSEARCH</we:customFunctionIds>
        <we:customFunctionIds>_xldudf_FASTTRACK_CLEARCACHE</we:customFunctionIds>
      </we:customFunctionIdList>
    </a:ext>
  </we:extLst>
</we:webextension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5458F2-7EC3-43AA-987C-4142B490CC70}">
  <dimension ref="A1:BC52"/>
  <sheetViews>
    <sheetView tabSelected="1" zoomScale="55" zoomScaleNormal="55" workbookViewId="0">
      <pane xSplit="6" ySplit="8" topLeftCell="G9" activePane="bottomRight" state="frozen"/>
      <selection pane="topRight" activeCell="G1" sqref="G1"/>
      <selection pane="bottomLeft" activeCell="A9" sqref="A9"/>
      <selection pane="bottomRight" activeCell="A9" sqref="A9"/>
    </sheetView>
  </sheetViews>
  <sheetFormatPr defaultColWidth="11.68359375" defaultRowHeight="13.8" x14ac:dyDescent="0.45"/>
  <cols>
    <col min="1" max="1" width="1.41796875" style="1" customWidth="1"/>
    <col min="2" max="2" width="11.41796875" style="1" customWidth="1"/>
    <col min="3" max="3" width="9.62890625" style="1" customWidth="1"/>
    <col min="4" max="4" width="45.62890625" style="1" customWidth="1"/>
    <col min="5" max="6" width="16.68359375" style="1" customWidth="1"/>
    <col min="7" max="7" width="1.734375" style="70" customWidth="1"/>
    <col min="8" max="8" width="14.89453125" style="1" customWidth="1"/>
    <col min="9" max="10" width="15.7890625" style="1" customWidth="1"/>
    <col min="11" max="11" width="15.7890625" style="70" customWidth="1"/>
    <col min="12" max="15" width="15.7890625" style="1" customWidth="1"/>
    <col min="16" max="16" width="15.7890625" style="70" customWidth="1"/>
    <col min="17" max="18" width="15.7890625" style="1" customWidth="1"/>
    <col min="19" max="19" width="15.7890625" style="70" customWidth="1"/>
    <col min="20" max="21" width="15.7890625" style="1" customWidth="1"/>
    <col min="22" max="22" width="15.7890625" style="70" customWidth="1"/>
    <col min="23" max="24" width="15.7890625" style="1" customWidth="1"/>
    <col min="25" max="25" width="15.7890625" style="70" customWidth="1"/>
    <col min="26" max="27" width="15.7890625" style="1" customWidth="1"/>
    <col min="28" max="28" width="15.7890625" style="70" customWidth="1"/>
    <col min="29" max="30" width="15.7890625" style="1" customWidth="1"/>
    <col min="31" max="54" width="11.68359375" style="1"/>
    <col min="55" max="55" width="0" style="1" hidden="1" customWidth="1"/>
    <col min="56" max="16384" width="11.68359375" style="1"/>
  </cols>
  <sheetData>
    <row r="1" spans="1:55" ht="6.75" customHeight="1" x14ac:dyDescent="0.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55" ht="14.1" x14ac:dyDescent="0.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97" t="s">
        <v>0</v>
      </c>
      <c r="R2" s="9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BC2" s="1" t="s">
        <v>1</v>
      </c>
    </row>
    <row r="3" spans="1:55" ht="14.4" x14ac:dyDescent="0.55000000000000004">
      <c r="A3" s="7"/>
      <c r="B3" s="7"/>
      <c r="C3" s="7"/>
      <c r="D3" s="14" t="s">
        <v>2</v>
      </c>
      <c r="E3" s="15">
        <f ca="1">TODAY()</f>
        <v>46069</v>
      </c>
      <c r="F3" s="8"/>
      <c r="G3" s="7"/>
      <c r="H3" s="7"/>
      <c r="I3" s="7"/>
      <c r="J3" s="7"/>
      <c r="K3" s="7"/>
      <c r="L3" s="7"/>
      <c r="M3" s="7"/>
      <c r="N3" s="7"/>
      <c r="O3" s="7"/>
      <c r="P3" s="7"/>
      <c r="Q3" s="57" t="s">
        <v>3</v>
      </c>
      <c r="R3" s="18">
        <v>43830</v>
      </c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BC3" s="1" t="s">
        <v>4</v>
      </c>
    </row>
    <row r="4" spans="1:55" ht="14.1" x14ac:dyDescent="0.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57" t="s">
        <v>5</v>
      </c>
      <c r="R4" s="18">
        <v>43861</v>
      </c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BC4" s="1" t="s">
        <v>6</v>
      </c>
    </row>
    <row r="5" spans="1:55" ht="6" customHeight="1" x14ac:dyDescent="0.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</row>
    <row r="6" spans="1:55" s="3" customFormat="1" ht="32.049999999999997" customHeight="1" thickBot="1" x14ac:dyDescent="0.6">
      <c r="A6" s="9"/>
      <c r="B6" s="46" t="s">
        <v>7</v>
      </c>
      <c r="C6" s="46"/>
      <c r="D6" s="46" t="s">
        <v>8</v>
      </c>
      <c r="E6" s="47" t="s">
        <v>6</v>
      </c>
      <c r="F6" s="46" t="s">
        <v>9</v>
      </c>
      <c r="G6" s="65"/>
      <c r="H6" s="46" t="s">
        <v>10</v>
      </c>
      <c r="I6" s="46" t="s">
        <v>11</v>
      </c>
      <c r="J6" s="46" t="s">
        <v>12</v>
      </c>
      <c r="K6" s="65"/>
      <c r="L6" s="46" t="s">
        <v>13</v>
      </c>
      <c r="M6" s="46" t="s">
        <v>14</v>
      </c>
      <c r="N6" s="46" t="s">
        <v>15</v>
      </c>
      <c r="O6" s="46" t="s">
        <v>16</v>
      </c>
      <c r="P6" s="65"/>
      <c r="Q6" s="46" t="s">
        <v>17</v>
      </c>
      <c r="R6" s="46" t="s">
        <v>18</v>
      </c>
      <c r="S6" s="65"/>
      <c r="T6" s="46" t="s">
        <v>19</v>
      </c>
      <c r="U6" s="46" t="s">
        <v>20</v>
      </c>
      <c r="V6" s="65"/>
      <c r="W6" s="46" t="s">
        <v>21</v>
      </c>
      <c r="X6" s="46" t="s">
        <v>22</v>
      </c>
      <c r="Y6" s="65"/>
      <c r="Z6" s="46" t="s">
        <v>23</v>
      </c>
      <c r="AA6" s="46" t="s">
        <v>24</v>
      </c>
      <c r="AB6" s="65"/>
      <c r="AC6" s="46" t="s">
        <v>25</v>
      </c>
      <c r="AD6" s="46" t="s">
        <v>26</v>
      </c>
    </row>
    <row r="7" spans="1:55" ht="16.149999999999999" hidden="1" customHeight="1" x14ac:dyDescent="0.5">
      <c r="A7" s="7"/>
      <c r="B7" s="59"/>
      <c r="C7" s="59"/>
      <c r="D7" s="79" t="s">
        <v>27</v>
      </c>
      <c r="E7" s="59"/>
      <c r="F7" s="59"/>
      <c r="G7" s="59"/>
      <c r="H7" s="59"/>
      <c r="I7" s="60">
        <f ca="1">EOMONTH(E3,-1)</f>
        <v>46053</v>
      </c>
      <c r="J7" s="61">
        <f ca="1">DATE(YEAR($E$3),1,1)</f>
        <v>46023</v>
      </c>
      <c r="K7" s="59"/>
      <c r="L7" s="61">
        <f ca="1">EDATE($E$3,-1)</f>
        <v>46038</v>
      </c>
      <c r="M7" s="61">
        <f ca="1">EDATE($E$3,-3)</f>
        <v>45977</v>
      </c>
      <c r="N7" s="61">
        <f ca="1">EDATE($E$3,-6)</f>
        <v>45885</v>
      </c>
      <c r="O7" s="61">
        <f ca="1">EDATE($E$3,-12)</f>
        <v>45704</v>
      </c>
      <c r="P7" s="59"/>
      <c r="Q7" s="59"/>
      <c r="R7" s="59"/>
      <c r="S7" s="59"/>
      <c r="T7" s="61">
        <f ca="1">EDATE($E$3,-36)</f>
        <v>44973</v>
      </c>
      <c r="U7" s="61">
        <f ca="1">T7</f>
        <v>44973</v>
      </c>
      <c r="V7" s="59"/>
      <c r="W7" s="61">
        <f ca="1">EDATE($E$3,-60)</f>
        <v>44243</v>
      </c>
      <c r="X7" s="61">
        <f ca="1">W7</f>
        <v>44243</v>
      </c>
      <c r="Y7" s="59"/>
      <c r="Z7" s="61">
        <f ca="1">EDATE($E$3,-84)</f>
        <v>43512</v>
      </c>
      <c r="AA7" s="61">
        <f ca="1">Z7</f>
        <v>43512</v>
      </c>
      <c r="AB7" s="59"/>
      <c r="AC7" s="61">
        <f ca="1">EDATE($E$3,-120)</f>
        <v>42416</v>
      </c>
      <c r="AD7" s="61">
        <f ca="1">AC7</f>
        <v>42416</v>
      </c>
    </row>
    <row r="8" spans="1:55" ht="13" hidden="1" customHeight="1" x14ac:dyDescent="0.5">
      <c r="A8" s="7"/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</row>
    <row r="9" spans="1:55" ht="14.1" x14ac:dyDescent="0.5">
      <c r="A9" s="7"/>
      <c r="B9" s="16" t="s">
        <v>28</v>
      </c>
      <c r="C9" s="7" t="str">
        <f>IF(ISBLANK(B9),"",B9)</f>
        <v>IVV</v>
      </c>
      <c r="D9" s="19" t="str">
        <f>IF(ISBLANK($B9),"",_xldudf_FASTTRACK_INFO($C9,"NAME"))</f>
        <v>iShares Core S&amp;P 500 ETF</v>
      </c>
      <c r="E9" s="94">
        <v>150000</v>
      </c>
      <c r="F9" s="10">
        <f>IF(ISBLANK($B9),"",IF($E$6="Dollar Value",$E9/SUM($E$9:$E$34),IF($E$6="Weighting",$E9,IFERROR(($E9*$H9)/SUMPRODUCT($H$9:$H$34,$E$9:$E$34),""))))</f>
        <v>0.39989336177019463</v>
      </c>
      <c r="G9" s="7"/>
      <c r="H9" s="86">
        <f ca="1">IF(ISBLANK($B9),"",_xldudf_FASTTRACK_QUOTE($C9,"PRICE",TODAY()))</f>
        <v>684.76</v>
      </c>
      <c r="I9" s="10">
        <f ca="1">IF(ISBLANK($B9),"",IFERROR(_xldudf_FASTTRACK_STAT($C9,"TOTALRETURN","SP-DA",I$7,TODAY()),"NA"))</f>
        <v>-1.4776340589614811E-2</v>
      </c>
      <c r="J9" s="10">
        <f ca="1">IF(ISBLANK($B9),"",IFERROR(_xldudf_FASTTRACK_STAT($C9,"TOTALRETURN","SP-DA",J$7,TODAY()),"NA"))</f>
        <v>-2.6279674132050057E-4</v>
      </c>
      <c r="K9" s="80"/>
      <c r="L9" s="10">
        <f ca="1">IF(ISBLANK($B9),"",IFERROR(_xldudf_FASTTRACK_STAT($C9,"TOTALRETURN","SP-DA",L$7,TODAY()),"NA"))</f>
        <v>-1.4251576310713122E-2</v>
      </c>
      <c r="M9" s="10">
        <f ca="1">IF(ISBLANK($B9),"",IFERROR(_xldudf_FASTTRACK_STAT($C9,"TOTALRETURN","SP-DA",M$7,TODAY()),"NA"))</f>
        <v>1.7593447076254033E-2</v>
      </c>
      <c r="N9" s="10">
        <f ca="1">IF(ISBLANK($B9),"",IFERROR(_xldudf_FASTTRACK_STAT($C9,"TOTALRETURN","SP-DA",N$7,TODAY()),"NA"))</f>
        <v>6.5867219555323167E-2</v>
      </c>
      <c r="O9" s="10">
        <f ca="1">IF(ISBLANK($B9),"",IFERROR(_xldudf_FASTTRACK_STAT($C9,"TOTALRETURN","SP-DA",O$7,TODAY()),"NA"))</f>
        <v>0.13001174964024975</v>
      </c>
      <c r="P9" s="80"/>
      <c r="Q9" s="10">
        <f>IF(ISBLANK($B9),"",IFERROR(_xldudf_FASTTRACK_STAT($C9,"TOTALRETURN","SP-DA",$R$3,$R$4),"NA"))</f>
        <v>0</v>
      </c>
      <c r="R9" s="10">
        <f>IF(ISBLANK($B9),"",IFERROR(_xldudf_FASTTRACK_STAT($C9,"ANNRETURN","SP-DA",$R$3,$R$4),"NA"))</f>
        <v>0</v>
      </c>
      <c r="S9" s="80"/>
      <c r="T9" s="10">
        <f ca="1">IF(ISBLANK($B9),"",IFERROR(_xldudf_FASTTRACK_STAT($C9,"TOTALRETURN","SP-DA",T$7,TODAY()),"NA"))</f>
        <v>0.7381504166677243</v>
      </c>
      <c r="U9" s="10">
        <f ca="1">IF(ISBLANK($B9),"",IFERROR(_xldudf_FASTTRACK_STAT($C9,"ANNRETURN","SP-DA",U$7,TODAY()),"NA"))</f>
        <v>0.20434074906488497</v>
      </c>
      <c r="V9" s="80"/>
      <c r="W9" s="10">
        <f ca="1">IF(ISBLANK($B9),"",IFERROR(_xldudf_FASTTRACK_STAT($C9,"TOTALRETURN","SP-DA",W$7,TODAY()),"NA"))</f>
        <v>0.86412947309676458</v>
      </c>
      <c r="X9" s="10">
        <f ca="1">IF(ISBLANK($B9),"",IFERROR(_xldudf_FASTTRACK_STAT($C9,"ANNRETURN","SP-DA",X$7,TODAY()),"NA"))</f>
        <v>0.13335147214005105</v>
      </c>
      <c r="Y9" s="80"/>
      <c r="Z9" s="10">
        <f ca="1">IF(ISBLANK($B9),"",IFERROR(_xldudf_FASTTRACK_STAT($C9,"TOTALRETURN","SP-DA",Z$7,TODAY()),"NA"))</f>
        <v>1.7395111959256992</v>
      </c>
      <c r="AA9" s="10">
        <f ca="1">IF(ISBLANK($B9),"",IFERROR(_xldudf_FASTTRACK_STAT($C9,"ANNRETURN","SP-DA",AA$7,TODAY()),"NA"))</f>
        <v>0.15558091551569087</v>
      </c>
      <c r="AB9" s="80"/>
      <c r="AC9" s="10">
        <f ca="1">IF(ISBLANK($B9),"",IFERROR(_xldudf_FASTTRACK_STAT($C9,"TOTALRETURN","SP-DA",AC$7,TODAY()),"NA"))</f>
        <v>3.2606304209858266</v>
      </c>
      <c r="AD9" s="10">
        <f ca="1">IF(ISBLANK($B9),"",IFERROR(_xldudf_FASTTRACK_STAT($C9,"ANNRETURN","SP-DA",AD$7,TODAY()),"NA"))</f>
        <v>0.15653882246296424</v>
      </c>
    </row>
    <row r="10" spans="1:55" ht="14.1" x14ac:dyDescent="0.5">
      <c r="A10" s="7"/>
      <c r="B10" s="29" t="s">
        <v>29</v>
      </c>
      <c r="C10" s="30" t="str">
        <f t="shared" ref="C10:C33" si="0">IF(ISBLANK(B10),"",B10)</f>
        <v>IGV</v>
      </c>
      <c r="D10" s="31" t="str">
        <f>IF(ISBLANK($B10),"",_xldudf_FASTTRACK_INFO($C10,"NAME"))</f>
        <v>iShares Expanded Tech-Software Sect ETF</v>
      </c>
      <c r="E10" s="95">
        <v>75000</v>
      </c>
      <c r="F10" s="32">
        <f t="shared" ref="F10:F33" si="1">IF(ISBLANK($B10),"",IF($E$6="Dollar Value",$E10/SUM($E$9:$E$34),IF($E$6="Weighting",$E10,IFERROR(($E10*$H10)/SUMPRODUCT($H$9:$H$34,$E$9:$E$34),""))))</f>
        <v>0.19994668088509732</v>
      </c>
      <c r="G10" s="38"/>
      <c r="H10" s="87">
        <f ca="1">IF(ISBLANK($B10),"",_xldudf_FASTTRACK_QUOTE($C10,"PRICE",TODAY()))</f>
        <v>82.77</v>
      </c>
      <c r="I10" s="32">
        <f ca="1">IF(ISBLANK($B10),"",IFERROR(_xldudf_FASTTRACK_STAT($C10,"TOTALRETURN","SP-DA",I$7,TODAY()),"NA"))</f>
        <v>-8.3490200420772959E-2</v>
      </c>
      <c r="J10" s="32">
        <f ca="1">IF(ISBLANK($B10),"",IFERROR(_xldudf_FASTTRACK_STAT($C10,"TOTALRETURN","SP-DA",J$7,TODAY()),"NA"))</f>
        <v>-0.21686063014476301</v>
      </c>
      <c r="K10" s="81"/>
      <c r="L10" s="32">
        <f ca="1">IF(ISBLANK($B10),"",IFERROR(_xldudf_FASTTRACK_STAT($C10,"TOTALRETURN","SP-DA",L$7,TODAY()),"NA"))</f>
        <v>-0.15807140677448892</v>
      </c>
      <c r="M10" s="32">
        <f ca="1">IF(ISBLANK($B10),"",IFERROR(_xldudf_FASTTRACK_STAT($C10,"TOTALRETURN","SP-DA",M$7,TODAY()),"NA"))</f>
        <v>-0.22961653015636638</v>
      </c>
      <c r="N10" s="32">
        <f ca="1">IF(ISBLANK($B10),"",IFERROR(_xldudf_FASTTRACK_STAT($C10,"TOTALRETURN","SP-DA",N$7,TODAY()),"NA"))</f>
        <v>-0.24140775364311248</v>
      </c>
      <c r="O10" s="32">
        <f ca="1">IF(ISBLANK($B10),"",IFERROR(_xldudf_FASTTRACK_STAT($C10,"TOTALRETURN","SP-DA",O$7,TODAY()),"NA"))</f>
        <v>-0.22470962907455982</v>
      </c>
      <c r="P10" s="81"/>
      <c r="Q10" s="32">
        <f>IF(ISBLANK($B10),"",IFERROR(_xldudf_FASTTRACK_STAT($C10,"TOTALRETURN","SP-DA",$R$3,$R$4),"NA"))</f>
        <v>6.7055267702936128E-2</v>
      </c>
      <c r="R10" s="32">
        <f>IF(ISBLANK($B10),"",IFERROR(_xldudf_FASTTRACK_STAT($C10,"ANNRETURN","SP-DA",$R$3,$R$4),"NA"))</f>
        <v>1.1806126537737267</v>
      </c>
      <c r="S10" s="81"/>
      <c r="T10" s="32">
        <f ca="1">IF(ISBLANK($B10),"",IFERROR(_xldudf_FASTTRACK_STAT($C10,"TOTALRETURN","SP-DA",T$7,TODAY()),"NA"))</f>
        <v>0.43655518336602045</v>
      </c>
      <c r="U10" s="32">
        <f ca="1">IF(ISBLANK($B10),"",IFERROR(_xldudf_FASTTRACK_STAT($C10,"ANNRETURN","SP-DA",U$7,TODAY()),"NA"))</f>
        <v>0.12956892991539681</v>
      </c>
      <c r="V10" s="81"/>
      <c r="W10" s="32">
        <f ca="1">IF(ISBLANK($B10),"",IFERROR(_xldudf_FASTTRACK_STAT($C10,"TOTALRETURN","SP-DA",W$7,TODAY()),"NA"))</f>
        <v>7.5689444545525411E-2</v>
      </c>
      <c r="X10" s="32">
        <f ca="1">IF(ISBLANK($B10),"",IFERROR(_xldudf_FASTTRACK_STAT($C10,"ANNRETURN","SP-DA",X$7,TODAY()),"NA"))</f>
        <v>1.477309022151907E-2</v>
      </c>
      <c r="Y10" s="81"/>
      <c r="Z10" s="32">
        <f ca="1">IF(ISBLANK($B10),"",IFERROR(_xldudf_FASTTRACK_STAT($C10,"TOTALRETURN","SP-DA",Z$7,TODAY()),"NA"))</f>
        <v>1.0400769003253474</v>
      </c>
      <c r="AA10" s="32">
        <f ca="1">IF(ISBLANK($B10),"",IFERROR(_xldudf_FASTTRACK_STAT($C10,"ANNRETURN","SP-DA",AA$7,TODAY()),"NA"))</f>
        <v>0.10772058695576203</v>
      </c>
      <c r="AB10" s="81"/>
      <c r="AC10" s="32">
        <f ca="1">IF(ISBLANK($B10),"",IFERROR(_xldudf_FASTTRACK_STAT($C10,"TOTALRETURN","SP-DA",AC$7,TODAY()),"NA"))</f>
        <v>3.8194945848375457</v>
      </c>
      <c r="AD10" s="32">
        <f ca="1">IF(ISBLANK($B10),"",IFERROR(_xldudf_FASTTRACK_STAT($C10,"ANNRETURN","SP-DA",AD$7,TODAY()),"NA"))</f>
        <v>0.17093038804459315</v>
      </c>
    </row>
    <row r="11" spans="1:55" ht="14.1" x14ac:dyDescent="0.5">
      <c r="A11" s="7"/>
      <c r="B11" s="29" t="s">
        <v>30</v>
      </c>
      <c r="C11" s="38" t="str">
        <f t="shared" si="0"/>
        <v>TLT</v>
      </c>
      <c r="D11" s="39" t="str">
        <f>IF(ISBLANK($B11),"",_xldudf_FASTTRACK_INFO($C11,"NAME"))</f>
        <v>iShares 20 Year Treasury Bond ETF</v>
      </c>
      <c r="E11" s="95">
        <v>25000</v>
      </c>
      <c r="F11" s="40">
        <f t="shared" si="1"/>
        <v>6.6648893628365763E-2</v>
      </c>
      <c r="G11" s="38"/>
      <c r="H11" s="88">
        <f ca="1">IF(ISBLANK($B11),"",_xldudf_FASTTRACK_QUOTE($C11,"PRICE",TODAY()))</f>
        <v>89.72</v>
      </c>
      <c r="I11" s="40">
        <f ca="1">IF(ISBLANK($B11),"",IFERROR(_xldudf_FASTTRACK_STAT($C11,"TOTALRETURN","SP-DA",I$7,TODAY()),"NA"))</f>
        <v>3.367627913407148E-2</v>
      </c>
      <c r="J11" s="40">
        <f ca="1">IF(ISBLANK($B11),"",IFERROR(_xldudf_FASTTRACK_STAT($C11,"TOTALRETURN","SP-DA",J$7,TODAY()),"NA"))</f>
        <v>3.3319128842410776E-2</v>
      </c>
      <c r="K11" s="81"/>
      <c r="L11" s="40">
        <f ca="1">IF(ISBLANK($B11),"",IFERROR(_xldudf_FASTTRACK_STAT($C11,"TOTALRETURN","SP-DA",L$7,TODAY()),"NA"))</f>
        <v>2.5781741267935691E-2</v>
      </c>
      <c r="M11" s="40">
        <f ca="1">IF(ISBLANK($B11),"",IFERROR(_xldudf_FASTTRACK_STAT($C11,"TOTALRETURN","SP-DA",M$7,TODAY()),"NA"))</f>
        <v>2.107707015068061E-2</v>
      </c>
      <c r="N11" s="40">
        <f ca="1">IF(ISBLANK($B11),"",IFERROR(_xldudf_FASTTRACK_STAT($C11,"TOTALRETURN","SP-DA",N$7,TODAY()),"NA"))</f>
        <v>6.1787713464064711E-2</v>
      </c>
      <c r="O11" s="40">
        <f ca="1">IF(ISBLANK($B11),"",IFERROR(_xldudf_FASTTRACK_STAT($C11,"TOTALRETURN","SP-DA",O$7,TODAY()),"NA"))</f>
        <v>5.1496612990178908E-2</v>
      </c>
      <c r="P11" s="81"/>
      <c r="Q11" s="40">
        <f>IF(ISBLANK($B11),"",IFERROR(_xldudf_FASTTRACK_STAT($C11,"TOTALRETURN","SP-DA",$R$3,$R$4),"NA"))</f>
        <v>7.6907522835767142E-2</v>
      </c>
      <c r="R11" s="40">
        <f>IF(ISBLANK($B11),"",IFERROR(_xldudf_FASTTRACK_STAT($C11,"ANNRETURN","SP-DA",$R$3,$R$4),"NA"))</f>
        <v>1.4351403986151379</v>
      </c>
      <c r="S11" s="81"/>
      <c r="T11" s="40">
        <f ca="1">IF(ISBLANK($B11),"",IFERROR(_xldudf_FASTTRACK_STAT($C11,"TOTALRETURN","SP-DA",T$7,TODAY()),"NA"))</f>
        <v>-5.0678110826486555E-3</v>
      </c>
      <c r="U11" s="40">
        <f ca="1">IF(ISBLANK($B11),"",IFERROR(_xldudf_FASTTRACK_STAT($C11,"ANNRETURN","SP-DA",U$7,TODAY()),"NA"))</f>
        <v>-1.7073482371213755E-3</v>
      </c>
      <c r="V11" s="81"/>
      <c r="W11" s="40">
        <f ca="1">IF(ISBLANK($B11),"",IFERROR(_xldudf_FASTTRACK_STAT($C11,"TOTALRETURN","SP-DA",W$7,TODAY()),"NA"))</f>
        <v>-0.27398668058488901</v>
      </c>
      <c r="X11" s="40">
        <f ca="1">IF(ISBLANK($B11),"",IFERROR(_xldudf_FASTTRACK_STAT($C11,"ANNRETURN","SP-DA",X$7,TODAY()),"NA"))</f>
        <v>-6.2329147314918232E-2</v>
      </c>
      <c r="Y11" s="81"/>
      <c r="Z11" s="40">
        <f ca="1">IF(ISBLANK($B11),"",IFERROR(_xldudf_FASTTRACK_STAT($C11,"TOTALRETURN","SP-DA",Z$7,TODAY()),"NA"))</f>
        <v>-0.10534975320337038</v>
      </c>
      <c r="AA11" s="40">
        <f ca="1">IF(ISBLANK($B11),"",IFERROR(_xldudf_FASTTRACK_STAT($C11,"ANNRETURN","SP-DA",AA$7,TODAY()),"NA"))</f>
        <v>-1.584641444956314E-2</v>
      </c>
      <c r="AB11" s="81"/>
      <c r="AC11" s="40">
        <f ca="1">IF(ISBLANK($B11),"",IFERROR(_xldudf_FASTTRACK_STAT($C11,"TOTALRETURN","SP-DA",AC$7,TODAY()),"NA"))</f>
        <v>-9.4980632666236256E-2</v>
      </c>
      <c r="AD11" s="40">
        <f ca="1">IF(ISBLANK($B11),"",IFERROR(_xldudf_FASTTRACK_STAT($C11,"ANNRETURN","SP-DA",AD$7,TODAY()),"NA"))</f>
        <v>-9.9636666695812615E-3</v>
      </c>
    </row>
    <row r="12" spans="1:55" ht="14.1" x14ac:dyDescent="0.5">
      <c r="A12" s="7"/>
      <c r="B12" s="29" t="s">
        <v>31</v>
      </c>
      <c r="C12" s="30" t="str">
        <f t="shared" si="0"/>
        <v>JNK</v>
      </c>
      <c r="D12" s="31" t="str">
        <f>IF(ISBLANK($B12),"",_xldudf_FASTTRACK_INFO($C12,"NAME"))</f>
        <v>SPDR Blmbg High Yield Bond ETF</v>
      </c>
      <c r="E12" s="95">
        <v>25000</v>
      </c>
      <c r="F12" s="32">
        <f t="shared" si="1"/>
        <v>6.6648893628365763E-2</v>
      </c>
      <c r="G12" s="38"/>
      <c r="H12" s="87">
        <f ca="1">IF(ISBLANK($B12),"",_xldudf_FASTTRACK_QUOTE($C12,"PRICE",TODAY()))</f>
        <v>97.48</v>
      </c>
      <c r="I12" s="32">
        <f ca="1">IF(ISBLANK($B12),"",IFERROR(_xldudf_FASTTRACK_STAT($C12,"TOTALRETURN","SP-DA",I$7,TODAY()),"NA"))</f>
        <v>2.2516733325794337E-3</v>
      </c>
      <c r="J12" s="32">
        <f ca="1">IF(ISBLANK($B12),"",IFERROR(_xldudf_FASTTRACK_STAT($C12,"TOTALRETURN","SP-DA",J$7,TODAY()),"NA"))</f>
        <v>8.5459474000042172E-3</v>
      </c>
      <c r="K12" s="81"/>
      <c r="L12" s="32">
        <f ca="1">IF(ISBLANK($B12),"",IFERROR(_xldudf_FASTTRACK_STAT($C12,"TOTALRETURN","SP-DA",L$7,TODAY()),"NA"))</f>
        <v>2.2516733325794337E-3</v>
      </c>
      <c r="M12" s="32">
        <f ca="1">IF(ISBLANK($B12),"",IFERROR(_xldudf_FASTTRACK_STAT($C12,"TOTALRETURN","SP-DA",M$7,TODAY()),"NA"))</f>
        <v>2.5285035129791016E-2</v>
      </c>
      <c r="N12" s="32">
        <f ca="1">IF(ISBLANK($B12),"",IFERROR(_xldudf_FASTTRACK_STAT($C12,"TOTALRETURN","SP-DA",N$7,TODAY()),"NA"))</f>
        <v>3.917701615052499E-2</v>
      </c>
      <c r="O12" s="32">
        <f ca="1">IF(ISBLANK($B12),"",IFERROR(_xldudf_FASTTRACK_STAT($C12,"TOTALRETURN","SP-DA",O$7,TODAY()),"NA"))</f>
        <v>7.7127071823204468E-2</v>
      </c>
      <c r="P12" s="81"/>
      <c r="Q12" s="32">
        <f>IF(ISBLANK($B12),"",IFERROR(_xldudf_FASTTRACK_STAT($C12,"TOTALRETURN","SP-DA",$R$3,$R$4),"NA"))</f>
        <v>-4.5690713036214267E-3</v>
      </c>
      <c r="R12" s="32">
        <f>IF(ISBLANK($B12),"",IFERROR(_xldudf_FASTTRACK_STAT($C12,"ANNRETURN","SP-DA",$R$3,$R$4),"NA"))</f>
        <v>-5.3523384878925828E-2</v>
      </c>
      <c r="S12" s="81"/>
      <c r="T12" s="32">
        <f ca="1">IF(ISBLANK($B12),"",IFERROR(_xldudf_FASTTRACK_STAT($C12,"TOTALRETURN","SP-DA",T$7,TODAY()),"NA"))</f>
        <v>0.30563480264127191</v>
      </c>
      <c r="U12" s="32">
        <f ca="1">IF(ISBLANK($B12),"",IFERROR(_xldudf_FASTTRACK_STAT($C12,"ANNRETURN","SP-DA",U$7,TODAY()),"NA"))</f>
        <v>9.3842276102167776E-2</v>
      </c>
      <c r="V12" s="81"/>
      <c r="W12" s="32">
        <f ca="1">IF(ISBLANK($B12),"",IFERROR(_xldudf_FASTTRACK_STAT($C12,"TOTALRETURN","SP-DA",W$7,TODAY()),"NA"))</f>
        <v>0.20290731394301365</v>
      </c>
      <c r="X12" s="32">
        <f ca="1">IF(ISBLANK($B12),"",IFERROR(_xldudf_FASTTRACK_STAT($C12,"ANNRETURN","SP-DA",X$7,TODAY()),"NA"))</f>
        <v>3.7830299082697971E-2</v>
      </c>
      <c r="Y12" s="81"/>
      <c r="Z12" s="32">
        <f ca="1">IF(ISBLANK($B12),"",IFERROR(_xldudf_FASTTRACK_STAT($C12,"TOTALRETURN","SP-DA",Z$7,TODAY()),"NA"))</f>
        <v>0.38973240380365831</v>
      </c>
      <c r="AA12" s="32">
        <f ca="1">IF(ISBLANK($B12),"",IFERROR(_xldudf_FASTTRACK_STAT($C12,"ANNRETURN","SP-DA",AA$7,TODAY()),"NA"))</f>
        <v>4.8355927104542173E-2</v>
      </c>
      <c r="AB12" s="81"/>
      <c r="AC12" s="32">
        <f ca="1">IF(ISBLANK($B12),"",IFERROR(_xldudf_FASTTRACK_STAT($C12,"TOTALRETURN","SP-DA",AC$7,TODAY()),"NA"))</f>
        <v>0.83851681409252943</v>
      </c>
      <c r="AD12" s="32">
        <f ca="1">IF(ISBLANK($B12),"",IFERROR(_xldudf_FASTTRACK_STAT($C12,"ANNRETURN","SP-DA",AD$7,TODAY()),"NA"))</f>
        <v>6.3007133266606008E-2</v>
      </c>
    </row>
    <row r="13" spans="1:55" ht="14.1" x14ac:dyDescent="0.5">
      <c r="A13" s="7"/>
      <c r="B13" s="29" t="s">
        <v>61</v>
      </c>
      <c r="C13" s="38" t="str">
        <f t="shared" si="0"/>
        <v>JPM</v>
      </c>
      <c r="D13" s="39" t="str">
        <f>IF(ISBLANK($B13),"",_xldudf_FASTTRACK_INFO($C13,"NAME"))</f>
        <v>JPMorgan Chase &amp; Company</v>
      </c>
      <c r="E13" s="95">
        <v>25000</v>
      </c>
      <c r="F13" s="40">
        <f t="shared" si="1"/>
        <v>6.6648893628365763E-2</v>
      </c>
      <c r="G13" s="38"/>
      <c r="H13" s="88">
        <f ca="1">IF(ISBLANK($B13),"",_xldudf_FASTTRACK_QUOTE($C13,"PRICE",TODAY()))</f>
        <v>302.55</v>
      </c>
      <c r="I13" s="40">
        <f ca="1">IF(ISBLANK($B13),"",IFERROR(_xldudf_FASTTRACK_STAT($C13,"TOTALRETURN","SP-DA",I$7,TODAY()),"NA"))</f>
        <v>-1.0918957795285806E-2</v>
      </c>
      <c r="J13" s="40">
        <f ca="1">IF(ISBLANK($B13),"",IFERROR(_xldudf_FASTTRACK_STAT($C13,"TOTALRETURN","SP-DA",J$7,TODAY()),"NA"))</f>
        <v>-5.6836106764095153E-2</v>
      </c>
      <c r="K13" s="81"/>
      <c r="L13" s="40">
        <f ca="1">IF(ISBLANK($B13),"",IFERROR(_xldudf_FASTTRACK_STAT($C13,"TOTALRETURN","SP-DA",L$7,TODAY()),"NA"))</f>
        <v>-3.1747047716580837E-2</v>
      </c>
      <c r="M13" s="40">
        <f ca="1">IF(ISBLANK($B13),"",IFERROR(_xldudf_FASTTRACK_STAT($C13,"TOTALRETURN","SP-DA",M$7,TODAY()),"NA"))</f>
        <v>9.759970885511106E-4</v>
      </c>
      <c r="N13" s="40">
        <f ca="1">IF(ISBLANK($B13),"",IFERROR(_xldudf_FASTTRACK_STAT($C13,"TOTALRETURN","SP-DA",N$7,TODAY()),"NA"))</f>
        <v>5.1261826912719674E-2</v>
      </c>
      <c r="O13" s="40">
        <f ca="1">IF(ISBLANK($B13),"",IFERROR(_xldudf_FASTTRACK_STAT($C13,"TOTALRETURN","SP-DA",O$7,TODAY()),"NA"))</f>
        <v>0.11670086959089362</v>
      </c>
      <c r="P13" s="81"/>
      <c r="Q13" s="40">
        <f>IF(ISBLANK($B13),"",IFERROR(_xldudf_FASTTRACK_STAT($C13,"TOTALRETURN","SP-DA",$R$3,$R$4),"NA"))</f>
        <v>-4.4326467410262367E-2</v>
      </c>
      <c r="R13" s="40">
        <f>IF(ISBLANK($B13),"",IFERROR(_xldudf_FASTTRACK_STAT($C13,"ANNRETURN","SP-DA",$R$3,$R$4),"NA"))</f>
        <v>-0.4199301532917864</v>
      </c>
      <c r="S13" s="81"/>
      <c r="T13" s="40">
        <f ca="1">IF(ISBLANK($B13),"",IFERROR(_xldudf_FASTTRACK_STAT($C13,"TOTALRETURN","SP-DA",T$7,TODAY()),"NA"))</f>
        <v>1.2910561348508602</v>
      </c>
      <c r="U13" s="40">
        <f ca="1">IF(ISBLANK($B13),"",IFERROR(_xldudf_FASTTRACK_STAT($C13,"ANNRETURN","SP-DA",U$7,TODAY()),"NA"))</f>
        <v>0.32157561683824509</v>
      </c>
      <c r="V13" s="81"/>
      <c r="W13" s="40">
        <f ca="1">IF(ISBLANK($B13),"",IFERROR(_xldudf_FASTTRACK_STAT($C13,"TOTALRETURN","SP-DA",W$7,TODAY()),"NA"))</f>
        <v>1.3762959472196044</v>
      </c>
      <c r="X13" s="40">
        <f ca="1">IF(ISBLANK($B13),"",IFERROR(_xldudf_FASTTRACK_STAT($C13,"ANNRETURN","SP-DA",X$7,TODAY()),"NA"))</f>
        <v>0.19002067949965884</v>
      </c>
      <c r="Y13" s="81"/>
      <c r="Z13" s="40">
        <f ca="1">IF(ISBLANK($B13),"",IFERROR(_xldudf_FASTTRACK_STAT($C13,"TOTALRETURN","SP-DA",Z$7,TODAY()),"NA"))</f>
        <v>2.477306423621088</v>
      </c>
      <c r="AA13" s="40">
        <f ca="1">IF(ISBLANK($B13),"",IFERROR(_xldudf_FASTTRACK_STAT($C13,"ANNRETURN","SP-DA",AA$7,TODAY()),"NA"))</f>
        <v>0.19580753058266853</v>
      </c>
      <c r="AB13" s="81"/>
      <c r="AC13" s="40">
        <f ca="1">IF(ISBLANK($B13),"",IFERROR(_xldudf_FASTTRACK_STAT($C13,"TOTALRETURN","SP-DA",AC$7,TODAY()),"NA"))</f>
        <v>5.782567758423566</v>
      </c>
      <c r="AD13" s="40">
        <f ca="1">IF(ISBLANK($B13),"",IFERROR(_xldudf_FASTTRACK_STAT($C13,"ANNRETURN","SP-DA",AD$7,TODAY()),"NA"))</f>
        <v>0.21177088608075789</v>
      </c>
    </row>
    <row r="14" spans="1:55" ht="14.1" x14ac:dyDescent="0.5">
      <c r="A14" s="7"/>
      <c r="B14" s="29" t="s">
        <v>32</v>
      </c>
      <c r="C14" s="30" t="str">
        <f t="shared" si="0"/>
        <v>EFA</v>
      </c>
      <c r="D14" s="31" t="str">
        <f>IF(ISBLANK($B14),"",_xldudf_FASTTRACK_INFO($C14,"NAME"))</f>
        <v>iShares MSCI EAFE ETF</v>
      </c>
      <c r="E14" s="95">
        <v>75000</v>
      </c>
      <c r="F14" s="32">
        <f t="shared" si="1"/>
        <v>0.19994668088509732</v>
      </c>
      <c r="G14" s="38"/>
      <c r="H14" s="87">
        <f ca="1">IF(ISBLANK($B14),"",_xldudf_FASTTRACK_QUOTE($C14,"PRICE",TODAY()))</f>
        <v>104.24</v>
      </c>
      <c r="I14" s="32">
        <f ca="1">IF(ISBLANK($B14),"",IFERROR(_xldudf_FASTTRACK_STAT($C14,"TOTALRETURN","SP-DA",I$7,TODAY()),"NA"))</f>
        <v>3.4742902521342073E-2</v>
      </c>
      <c r="J14" s="32">
        <f ca="1">IF(ISBLANK($B14),"",IFERROR(_xldudf_FASTTRACK_STAT($C14,"TOTALRETURN","SP-DA",J$7,TODAY()),"NA"))</f>
        <v>8.5494116421951413E-2</v>
      </c>
      <c r="K14" s="81"/>
      <c r="L14" s="32">
        <f ca="1">IF(ISBLANK($B14),"",IFERROR(_xldudf_FASTTRACK_STAT($C14,"TOTALRETURN","SP-DA",L$7,TODAY()),"NA"))</f>
        <v>4.7322415352155069E-2</v>
      </c>
      <c r="M14" s="32">
        <f ca="1">IF(ISBLANK($B14),"",IFERROR(_xldudf_FASTTRACK_STAT($C14,"TOTALRETURN","SP-DA",M$7,TODAY()),"NA"))</f>
        <v>0.11418707312119876</v>
      </c>
      <c r="N14" s="32">
        <f ca="1">IF(ISBLANK($B14),"",IFERROR(_xldudf_FASTTRACK_STAT($C14,"TOTALRETURN","SP-DA",N$7,TODAY()),"NA"))</f>
        <v>0.15128890459676164</v>
      </c>
      <c r="O14" s="32">
        <f ca="1">IF(ISBLANK($B14),"",IFERROR(_xldudf_FASTTRACK_STAT($C14,"TOTALRETURN","SP-DA",O$7,TODAY()),"NA"))</f>
        <v>0.31782553729456386</v>
      </c>
      <c r="P14" s="81"/>
      <c r="Q14" s="32">
        <f>IF(ISBLANK($B14),"",IFERROR(_xldudf_FASTTRACK_STAT($C14,"TOTALRETURN","SP-DA",$R$3,$R$4),"NA"))</f>
        <v>-2.8227544703671139E-2</v>
      </c>
      <c r="R14" s="32">
        <f>IF(ISBLANK($B14),"",IFERROR(_xldudf_FASTTRACK_STAT($C14,"ANNRETURN","SP-DA",$R$3,$R$4),"NA"))</f>
        <v>-0.2910314368996989</v>
      </c>
      <c r="S14" s="81"/>
      <c r="T14" s="32">
        <f ca="1">IF(ISBLANK($B14),"",IFERROR(_xldudf_FASTTRACK_STAT($C14,"TOTALRETURN","SP-DA",T$7,TODAY()),"NA"))</f>
        <v>0.6215795778043961</v>
      </c>
      <c r="U14" s="32">
        <f ca="1">IF(ISBLANK($B14),"",IFERROR(_xldudf_FASTTRACK_STAT($C14,"ANNRETURN","SP-DA",U$7,TODAY()),"NA"))</f>
        <v>0.1765468809943509</v>
      </c>
      <c r="V14" s="81"/>
      <c r="W14" s="32">
        <f ca="1">IF(ISBLANK($B14),"",IFERROR(_xldudf_FASTTRACK_STAT($C14,"TOTALRETURN","SP-DA",W$7,TODAY()),"NA"))</f>
        <v>0.58590576457880073</v>
      </c>
      <c r="X14" s="32">
        <f ca="1">IF(ISBLANK($B14),"",IFERROR(_xldudf_FASTTRACK_STAT($C14,"ANNRETURN","SP-DA",X$7,TODAY()),"NA"))</f>
        <v>9.7122078779726007E-2</v>
      </c>
      <c r="Y14" s="81"/>
      <c r="Z14" s="32">
        <f ca="1">IF(ISBLANK($B14),"",IFERROR(_xldudf_FASTTRACK_STAT($C14,"TOTALRETURN","SP-DA",Z$7,TODAY()),"NA"))</f>
        <v>1.0265173607060927</v>
      </c>
      <c r="AA14" s="32">
        <f ca="1">IF(ISBLANK($B14),"",IFERROR(_xldudf_FASTTRACK_STAT($C14,"ANNRETURN","SP-DA",AA$7,TODAY()),"NA"))</f>
        <v>0.10666113694453938</v>
      </c>
      <c r="AB14" s="81"/>
      <c r="AC14" s="32">
        <f ca="1">IF(ISBLANK($B14),"",IFERROR(_xldudf_FASTTRACK_STAT($C14,"TOTALRETURN","SP-DA",AC$7,TODAY()),"NA"))</f>
        <v>1.6392546080615757</v>
      </c>
      <c r="AD14" s="32">
        <f ca="1">IF(ISBLANK($B14),"",IFERROR(_xldudf_FASTTRACK_STAT($C14,"ANNRETURN","SP-DA",AD$7,TODAY()),"NA"))</f>
        <v>0.10227671799934401</v>
      </c>
    </row>
    <row r="15" spans="1:55" ht="14.1" x14ac:dyDescent="0.5">
      <c r="A15" s="7"/>
      <c r="B15" s="29"/>
      <c r="C15" s="38" t="str">
        <f t="shared" si="0"/>
        <v/>
      </c>
      <c r="D15" s="39" t="str">
        <f>IF(ISBLANK($B15),"",_xldudf_FASTTRACK_INFO($C15,"NAME"))</f>
        <v/>
      </c>
      <c r="E15" s="95"/>
      <c r="F15" s="40" t="str">
        <f t="shared" si="1"/>
        <v/>
      </c>
      <c r="G15" s="38"/>
      <c r="H15" s="88" t="str">
        <f ca="1">IF(ISBLANK($B15),"",_xldudf_FASTTRACK_QUOTE($C15,"PRICE",TODAY()))</f>
        <v/>
      </c>
      <c r="I15" s="40" t="str">
        <f ca="1">IF(ISBLANK($B15),"",IFERROR(_xldudf_FASTTRACK_STAT($C15,"TOTALRETURN","SP-DA",I$7,TODAY()),"NA"))</f>
        <v/>
      </c>
      <c r="J15" s="40" t="str">
        <f ca="1">IF(ISBLANK($B15),"",IFERROR(_xldudf_FASTTRACK_STAT($C15,"TOTALRETURN","SP-DA",J$7,TODAY()),"NA"))</f>
        <v/>
      </c>
      <c r="K15" s="81"/>
      <c r="L15" s="40" t="str">
        <f ca="1">IF(ISBLANK($B15),"",IFERROR(_xldudf_FASTTRACK_STAT($C15,"TOTALRETURN","SP-DA",L$7,TODAY()),"NA"))</f>
        <v/>
      </c>
      <c r="M15" s="40" t="str">
        <f ca="1">IF(ISBLANK($B15),"",IFERROR(_xldudf_FASTTRACK_STAT($C15,"TOTALRETURN","SP-DA",M$7,TODAY()),"NA"))</f>
        <v/>
      </c>
      <c r="N15" s="40" t="str">
        <f ca="1">IF(ISBLANK($B15),"",IFERROR(_xldudf_FASTTRACK_STAT($C15,"TOTALRETURN","SP-DA",N$7,TODAY()),"NA"))</f>
        <v/>
      </c>
      <c r="O15" s="40" t="str">
        <f ca="1">IF(ISBLANK($B15),"",IFERROR(_xldudf_FASTTRACK_STAT($C15,"TOTALRETURN","SP-DA",O$7,TODAY()),"NA"))</f>
        <v/>
      </c>
      <c r="P15" s="81"/>
      <c r="Q15" s="40" t="str">
        <f>IF(ISBLANK($B15),"",IFERROR(_xldudf_FASTTRACK_STAT($C15,"TOTALRETURN","SP-DA",$R$3,$R$4),"NA"))</f>
        <v/>
      </c>
      <c r="R15" s="40" t="str">
        <f>IF(ISBLANK($B15),"",IFERROR(_xldudf_FASTTRACK_STAT($C15,"ANNRETURN","SP-DA",$R$3,$R$4),"NA"))</f>
        <v/>
      </c>
      <c r="S15" s="81"/>
      <c r="T15" s="40" t="str">
        <f ca="1">IF(ISBLANK($B15),"",IFERROR(_xldudf_FASTTRACK_STAT($C15,"TOTALRETURN","SP-DA",T$7,TODAY()),"NA"))</f>
        <v/>
      </c>
      <c r="U15" s="40" t="str">
        <f ca="1">IF(ISBLANK($B15),"",IFERROR(_xldudf_FASTTRACK_STAT($C15,"ANNRETURN","SP-DA",U$7,TODAY()),"NA"))</f>
        <v/>
      </c>
      <c r="V15" s="81"/>
      <c r="W15" s="40" t="str">
        <f ca="1">IF(ISBLANK($B15),"",IFERROR(_xldudf_FASTTRACK_STAT($C15,"TOTALRETURN","SP-DA",W$7,TODAY()),"NA"))</f>
        <v/>
      </c>
      <c r="X15" s="40" t="str">
        <f ca="1">IF(ISBLANK($B15),"",IFERROR(_xldudf_FASTTRACK_STAT($C15,"ANNRETURN","SP-DA",X$7,TODAY()),"NA"))</f>
        <v/>
      </c>
      <c r="Y15" s="81"/>
      <c r="Z15" s="40" t="str">
        <f ca="1">IF(ISBLANK($B15),"",IFERROR(_xldudf_FASTTRACK_STAT($C15,"TOTALRETURN","SP-DA",Z$7,TODAY()),"NA"))</f>
        <v/>
      </c>
      <c r="AA15" s="40" t="str">
        <f ca="1">IF(ISBLANK($B15),"",IFERROR(_xldudf_FASTTRACK_STAT($C15,"ANNRETURN","SP-DA",AA$7,TODAY()),"NA"))</f>
        <v/>
      </c>
      <c r="AB15" s="81"/>
      <c r="AC15" s="40" t="str">
        <f ca="1">IF(ISBLANK($B15),"",IFERROR(_xldudf_FASTTRACK_STAT($C15,"TOTALRETURN","SP-DA",AC$7,TODAY()),"NA"))</f>
        <v/>
      </c>
      <c r="AD15" s="40" t="str">
        <f ca="1">IF(ISBLANK($B15),"",IFERROR(_xldudf_FASTTRACK_STAT($C15,"ANNRETURN","SP-DA",AD$7,TODAY()),"NA"))</f>
        <v/>
      </c>
      <c r="AF15" s="4"/>
    </row>
    <row r="16" spans="1:55" ht="14.1" x14ac:dyDescent="0.5">
      <c r="A16" s="7"/>
      <c r="B16" s="29"/>
      <c r="C16" s="30" t="str">
        <f t="shared" si="0"/>
        <v/>
      </c>
      <c r="D16" s="31" t="str">
        <f>IF(ISBLANK($B16),"",_xldudf_FASTTRACK_INFO($C16,"NAME"))</f>
        <v/>
      </c>
      <c r="E16" s="95"/>
      <c r="F16" s="32" t="str">
        <f t="shared" si="1"/>
        <v/>
      </c>
      <c r="G16" s="38"/>
      <c r="H16" s="87" t="str">
        <f ca="1">IF(ISBLANK($B16),"",_xldudf_FASTTRACK_QUOTE($C16,"PRICE",TODAY()))</f>
        <v/>
      </c>
      <c r="I16" s="32" t="str">
        <f ca="1">IF(ISBLANK($B16),"",IFERROR(_xldudf_FASTTRACK_STAT($C16,"TOTALRETURN","SP-DA",I$7,TODAY()),"NA"))</f>
        <v/>
      </c>
      <c r="J16" s="32" t="str">
        <f ca="1">IF(ISBLANK($B16),"",IFERROR(_xldudf_FASTTRACK_STAT($C16,"TOTALRETURN","SP-DA",J$7,TODAY()),"NA"))</f>
        <v/>
      </c>
      <c r="K16" s="81"/>
      <c r="L16" s="32" t="str">
        <f ca="1">IF(ISBLANK($B16),"",IFERROR(_xldudf_FASTTRACK_STAT($C16,"TOTALRETURN","SP-DA",L$7,TODAY()),"NA"))</f>
        <v/>
      </c>
      <c r="M16" s="32" t="str">
        <f ca="1">IF(ISBLANK($B16),"",IFERROR(_xldudf_FASTTRACK_STAT($C16,"TOTALRETURN","SP-DA",M$7,TODAY()),"NA"))</f>
        <v/>
      </c>
      <c r="N16" s="32" t="str">
        <f ca="1">IF(ISBLANK($B16),"",IFERROR(_xldudf_FASTTRACK_STAT($C16,"TOTALRETURN","SP-DA",N$7,TODAY()),"NA"))</f>
        <v/>
      </c>
      <c r="O16" s="32" t="str">
        <f ca="1">IF(ISBLANK($B16),"",IFERROR(_xldudf_FASTTRACK_STAT($C16,"TOTALRETURN","SP-DA",O$7,TODAY()),"NA"))</f>
        <v/>
      </c>
      <c r="P16" s="81"/>
      <c r="Q16" s="32" t="str">
        <f>IF(ISBLANK($B16),"",IFERROR(_xldudf_FASTTRACK_STAT($C16,"TOTALRETURN","SP-DA",$R$3,$R$4),"NA"))</f>
        <v/>
      </c>
      <c r="R16" s="32" t="str">
        <f>IF(ISBLANK($B16),"",IFERROR(_xldudf_FASTTRACK_STAT($C16,"ANNRETURN","SP-DA",$R$3,$R$4),"NA"))</f>
        <v/>
      </c>
      <c r="S16" s="81"/>
      <c r="T16" s="32" t="str">
        <f ca="1">IF(ISBLANK($B16),"",IFERROR(_xldudf_FASTTRACK_STAT($C16,"TOTALRETURN","SP-DA",T$7,TODAY()),"NA"))</f>
        <v/>
      </c>
      <c r="U16" s="32" t="str">
        <f ca="1">IF(ISBLANK($B16),"",IFERROR(_xldudf_FASTTRACK_STAT($C16,"ANNRETURN","SP-DA",U$7,TODAY()),"NA"))</f>
        <v/>
      </c>
      <c r="V16" s="81"/>
      <c r="W16" s="32" t="str">
        <f ca="1">IF(ISBLANK($B16),"",IFERROR(_xldudf_FASTTRACK_STAT($C16,"TOTALRETURN","SP-DA",W$7,TODAY()),"NA"))</f>
        <v/>
      </c>
      <c r="X16" s="32" t="str">
        <f ca="1">IF(ISBLANK($B16),"",IFERROR(_xldudf_FASTTRACK_STAT($C16,"ANNRETURN","SP-DA",X$7,TODAY()),"NA"))</f>
        <v/>
      </c>
      <c r="Y16" s="81"/>
      <c r="Z16" s="32" t="str">
        <f ca="1">IF(ISBLANK($B16),"",IFERROR(_xldudf_FASTTRACK_STAT($C16,"TOTALRETURN","SP-DA",Z$7,TODAY()),"NA"))</f>
        <v/>
      </c>
      <c r="AA16" s="32" t="str">
        <f ca="1">IF(ISBLANK($B16),"",IFERROR(_xldudf_FASTTRACK_STAT($C16,"ANNRETURN","SP-DA",AA$7,TODAY()),"NA"))</f>
        <v/>
      </c>
      <c r="AB16" s="81"/>
      <c r="AC16" s="32" t="str">
        <f ca="1">IF(ISBLANK($B16),"",IFERROR(_xldudf_FASTTRACK_STAT($C16,"TOTALRETURN","SP-DA",AC$7,TODAY()),"NA"))</f>
        <v/>
      </c>
      <c r="AD16" s="32" t="str">
        <f ca="1">IF(ISBLANK($B16),"",IFERROR(_xldudf_FASTTRACK_STAT($C16,"ANNRETURN","SP-DA",AD$7,TODAY()),"NA"))</f>
        <v/>
      </c>
    </row>
    <row r="17" spans="1:30" ht="14.1" x14ac:dyDescent="0.5">
      <c r="A17" s="7"/>
      <c r="B17" s="29"/>
      <c r="C17" s="38" t="str">
        <f t="shared" si="0"/>
        <v/>
      </c>
      <c r="D17" s="39" t="str">
        <f>IF(ISBLANK($B17),"",_xldudf_FASTTRACK_INFO($C17,"NAME"))</f>
        <v/>
      </c>
      <c r="E17" s="95"/>
      <c r="F17" s="40" t="str">
        <f t="shared" si="1"/>
        <v/>
      </c>
      <c r="G17" s="38"/>
      <c r="H17" s="88" t="str">
        <f ca="1">IF(ISBLANK($B17),"",_xldudf_FASTTRACK_QUOTE($C17,"PRICE",TODAY()))</f>
        <v/>
      </c>
      <c r="I17" s="40" t="str">
        <f ca="1">IF(ISBLANK($B17),"",IFERROR(_xldudf_FASTTRACK_STAT($C17,"TOTALRETURN","SP-DA",I$7,TODAY()),"NA"))</f>
        <v/>
      </c>
      <c r="J17" s="40" t="str">
        <f ca="1">IF(ISBLANK($B17),"",IFERROR(_xldudf_FASTTRACK_STAT($C17,"TOTALRETURN","SP-DA",J$7,TODAY()),"NA"))</f>
        <v/>
      </c>
      <c r="K17" s="81"/>
      <c r="L17" s="40" t="str">
        <f ca="1">IF(ISBLANK($B17),"",IFERROR(_xldudf_FASTTRACK_STAT($C17,"TOTALRETURN","SP-DA",L$7,TODAY()),"NA"))</f>
        <v/>
      </c>
      <c r="M17" s="40" t="str">
        <f ca="1">IF(ISBLANK($B17),"",IFERROR(_xldudf_FASTTRACK_STAT($C17,"TOTALRETURN","SP-DA",M$7,TODAY()),"NA"))</f>
        <v/>
      </c>
      <c r="N17" s="40" t="str">
        <f ca="1">IF(ISBLANK($B17),"",IFERROR(_xldudf_FASTTRACK_STAT($C17,"TOTALRETURN","SP-DA",N$7,TODAY()),"NA"))</f>
        <v/>
      </c>
      <c r="O17" s="40" t="str">
        <f ca="1">IF(ISBLANK($B17),"",IFERROR(_xldudf_FASTTRACK_STAT($C17,"TOTALRETURN","SP-DA",O$7,TODAY()),"NA"))</f>
        <v/>
      </c>
      <c r="P17" s="81"/>
      <c r="Q17" s="40" t="str">
        <f>IF(ISBLANK($B17),"",IFERROR(_xldudf_FASTTRACK_STAT($C17,"TOTALRETURN","SP-DA",$R$3,$R$4),"NA"))</f>
        <v/>
      </c>
      <c r="R17" s="40" t="str">
        <f>IF(ISBLANK($B17),"",IFERROR(_xldudf_FASTTRACK_STAT($C17,"ANNRETURN","SP-DA",$R$3,$R$4),"NA"))</f>
        <v/>
      </c>
      <c r="S17" s="81"/>
      <c r="T17" s="40" t="str">
        <f ca="1">IF(ISBLANK($B17),"",IFERROR(_xldudf_FASTTRACK_STAT($C17,"TOTALRETURN","SP-DA",T$7,TODAY()),"NA"))</f>
        <v/>
      </c>
      <c r="U17" s="40" t="str">
        <f ca="1">IF(ISBLANK($B17),"",IFERROR(_xldudf_FASTTRACK_STAT($C17,"ANNRETURN","SP-DA",U$7,TODAY()),"NA"))</f>
        <v/>
      </c>
      <c r="V17" s="81"/>
      <c r="W17" s="40" t="str">
        <f ca="1">IF(ISBLANK($B17),"",IFERROR(_xldudf_FASTTRACK_STAT($C17,"TOTALRETURN","SP-DA",W$7,TODAY()),"NA"))</f>
        <v/>
      </c>
      <c r="X17" s="40" t="str">
        <f ca="1">IF(ISBLANK($B17),"",IFERROR(_xldudf_FASTTRACK_STAT($C17,"ANNRETURN","SP-DA",X$7,TODAY()),"NA"))</f>
        <v/>
      </c>
      <c r="Y17" s="81"/>
      <c r="Z17" s="40" t="str">
        <f ca="1">IF(ISBLANK($B17),"",IFERROR(_xldudf_FASTTRACK_STAT($C17,"TOTALRETURN","SP-DA",Z$7,TODAY()),"NA"))</f>
        <v/>
      </c>
      <c r="AA17" s="40" t="str">
        <f ca="1">IF(ISBLANK($B17),"",IFERROR(_xldudf_FASTTRACK_STAT($C17,"ANNRETURN","SP-DA",AA$7,TODAY()),"NA"))</f>
        <v/>
      </c>
      <c r="AB17" s="81"/>
      <c r="AC17" s="40" t="str">
        <f ca="1">IF(ISBLANK($B17),"",IFERROR(_xldudf_FASTTRACK_STAT($C17,"TOTALRETURN","SP-DA",AC$7,TODAY()),"NA"))</f>
        <v/>
      </c>
      <c r="AD17" s="40" t="str">
        <f ca="1">IF(ISBLANK($B17),"",IFERROR(_xldudf_FASTTRACK_STAT($C17,"ANNRETURN","SP-DA",AD$7,TODAY()),"NA"))</f>
        <v/>
      </c>
    </row>
    <row r="18" spans="1:30" ht="14.1" x14ac:dyDescent="0.5">
      <c r="A18" s="7"/>
      <c r="B18" s="29"/>
      <c r="C18" s="30" t="str">
        <f t="shared" si="0"/>
        <v/>
      </c>
      <c r="D18" s="31" t="str">
        <f>IF(ISBLANK($B18),"",_xldudf_FASTTRACK_INFO($C18,"NAME"))</f>
        <v/>
      </c>
      <c r="E18" s="95"/>
      <c r="F18" s="32" t="str">
        <f t="shared" si="1"/>
        <v/>
      </c>
      <c r="G18" s="38"/>
      <c r="H18" s="87" t="str">
        <f ca="1">IF(ISBLANK($B18),"",_xldudf_FASTTRACK_QUOTE($C18,"PRICE",TODAY()))</f>
        <v/>
      </c>
      <c r="I18" s="32" t="str">
        <f ca="1">IF(ISBLANK($B18),"",IFERROR(_xldudf_FASTTRACK_STAT($C18,"TOTALRETURN","SP-DA",I$7,TODAY()),"NA"))</f>
        <v/>
      </c>
      <c r="J18" s="32" t="str">
        <f ca="1">IF(ISBLANK($B18),"",IFERROR(_xldudf_FASTTRACK_STAT($C18,"TOTALRETURN","SP-DA",J$7,TODAY()),"NA"))</f>
        <v/>
      </c>
      <c r="K18" s="81"/>
      <c r="L18" s="32" t="str">
        <f ca="1">IF(ISBLANK($B18),"",IFERROR(_xldudf_FASTTRACK_STAT($C18,"TOTALRETURN","SP-DA",L$7,TODAY()),"NA"))</f>
        <v/>
      </c>
      <c r="M18" s="32" t="str">
        <f ca="1">IF(ISBLANK($B18),"",IFERROR(_xldudf_FASTTRACK_STAT($C18,"TOTALRETURN","SP-DA",M$7,TODAY()),"NA"))</f>
        <v/>
      </c>
      <c r="N18" s="32" t="str">
        <f ca="1">IF(ISBLANK($B18),"",IFERROR(_xldudf_FASTTRACK_STAT($C18,"TOTALRETURN","SP-DA",N$7,TODAY()),"NA"))</f>
        <v/>
      </c>
      <c r="O18" s="32" t="str">
        <f ca="1">IF(ISBLANK($B18),"",IFERROR(_xldudf_FASTTRACK_STAT($C18,"TOTALRETURN","SP-DA",O$7,TODAY()),"NA"))</f>
        <v/>
      </c>
      <c r="P18" s="81"/>
      <c r="Q18" s="32" t="str">
        <f>IF(ISBLANK($B18),"",IFERROR(_xldudf_FASTTRACK_STAT($C18,"TOTALRETURN","SP-DA",$R$3,$R$4),"NA"))</f>
        <v/>
      </c>
      <c r="R18" s="32" t="str">
        <f>IF(ISBLANK($B18),"",IFERROR(_xldudf_FASTTRACK_STAT($C18,"ANNRETURN","SP-DA",$R$3,$R$4),"NA"))</f>
        <v/>
      </c>
      <c r="S18" s="81"/>
      <c r="T18" s="32" t="str">
        <f ca="1">IF(ISBLANK($B18),"",IFERROR(_xldudf_FASTTRACK_STAT($C18,"TOTALRETURN","SP-DA",T$7,TODAY()),"NA"))</f>
        <v/>
      </c>
      <c r="U18" s="32" t="str">
        <f ca="1">IF(ISBLANK($B18),"",IFERROR(_xldudf_FASTTRACK_STAT($C18,"ANNRETURN","SP-DA",U$7,TODAY()),"NA"))</f>
        <v/>
      </c>
      <c r="V18" s="81"/>
      <c r="W18" s="32" t="str">
        <f ca="1">IF(ISBLANK($B18),"",IFERROR(_xldudf_FASTTRACK_STAT($C18,"TOTALRETURN","SP-DA",W$7,TODAY()),"NA"))</f>
        <v/>
      </c>
      <c r="X18" s="32" t="str">
        <f ca="1">IF(ISBLANK($B18),"",IFERROR(_xldudf_FASTTRACK_STAT($C18,"ANNRETURN","SP-DA",X$7,TODAY()),"NA"))</f>
        <v/>
      </c>
      <c r="Y18" s="81"/>
      <c r="Z18" s="32" t="str">
        <f ca="1">IF(ISBLANK($B18),"",IFERROR(_xldudf_FASTTRACK_STAT($C18,"TOTALRETURN","SP-DA",Z$7,TODAY()),"NA"))</f>
        <v/>
      </c>
      <c r="AA18" s="32" t="str">
        <f ca="1">IF(ISBLANK($B18),"",IFERROR(_xldudf_FASTTRACK_STAT($C18,"ANNRETURN","SP-DA",AA$7,TODAY()),"NA"))</f>
        <v/>
      </c>
      <c r="AB18" s="81"/>
      <c r="AC18" s="32" t="str">
        <f ca="1">IF(ISBLANK($B18),"",IFERROR(_xldudf_FASTTRACK_STAT($C18,"TOTALRETURN","SP-DA",AC$7,TODAY()),"NA"))</f>
        <v/>
      </c>
      <c r="AD18" s="32" t="str">
        <f ca="1">IF(ISBLANK($B18),"",IFERROR(_xldudf_FASTTRACK_STAT($C18,"ANNRETURN","SP-DA",AD$7,TODAY()),"NA"))</f>
        <v/>
      </c>
    </row>
    <row r="19" spans="1:30" ht="14.1" x14ac:dyDescent="0.5">
      <c r="A19" s="7"/>
      <c r="B19" s="29"/>
      <c r="C19" s="38" t="str">
        <f t="shared" si="0"/>
        <v/>
      </c>
      <c r="D19" s="39" t="str">
        <f>IF(ISBLANK($B19),"",_xldudf_FASTTRACK_INFO($C19,"NAME"))</f>
        <v/>
      </c>
      <c r="E19" s="95"/>
      <c r="F19" s="40" t="str">
        <f t="shared" si="1"/>
        <v/>
      </c>
      <c r="G19" s="38"/>
      <c r="H19" s="88" t="str">
        <f ca="1">IF(ISBLANK($B19),"",_xldudf_FASTTRACK_QUOTE($C19,"PRICE",TODAY()))</f>
        <v/>
      </c>
      <c r="I19" s="40" t="str">
        <f ca="1">IF(ISBLANK($B19),"",IFERROR(_xldudf_FASTTRACK_STAT($C19,"TOTALRETURN","SP-DA",I$7,TODAY()),"NA"))</f>
        <v/>
      </c>
      <c r="J19" s="40" t="str">
        <f ca="1">IF(ISBLANK($B19),"",IFERROR(_xldudf_FASTTRACK_STAT($C19,"TOTALRETURN","SP-DA",J$7,TODAY()),"NA"))</f>
        <v/>
      </c>
      <c r="K19" s="81"/>
      <c r="L19" s="40" t="str">
        <f ca="1">IF(ISBLANK($B19),"",IFERROR(_xldudf_FASTTRACK_STAT($C19,"TOTALRETURN","SP-DA",L$7,TODAY()),"NA"))</f>
        <v/>
      </c>
      <c r="M19" s="40" t="str">
        <f ca="1">IF(ISBLANK($B19),"",IFERROR(_xldudf_FASTTRACK_STAT($C19,"TOTALRETURN","SP-DA",M$7,TODAY()),"NA"))</f>
        <v/>
      </c>
      <c r="N19" s="40" t="str">
        <f ca="1">IF(ISBLANK($B19),"",IFERROR(_xldudf_FASTTRACK_STAT($C19,"TOTALRETURN","SP-DA",N$7,TODAY()),"NA"))</f>
        <v/>
      </c>
      <c r="O19" s="40" t="str">
        <f ca="1">IF(ISBLANK($B19),"",IFERROR(_xldudf_FASTTRACK_STAT($C19,"TOTALRETURN","SP-DA",O$7,TODAY()),"NA"))</f>
        <v/>
      </c>
      <c r="P19" s="81"/>
      <c r="Q19" s="40" t="str">
        <f>IF(ISBLANK($B19),"",IFERROR(_xldudf_FASTTRACK_STAT($C19,"TOTALRETURN","SP-DA",$R$3,$R$4),"NA"))</f>
        <v/>
      </c>
      <c r="R19" s="40" t="str">
        <f>IF(ISBLANK($B19),"",IFERROR(_xldudf_FASTTRACK_STAT($C19,"ANNRETURN","SP-DA",$R$3,$R$4),"NA"))</f>
        <v/>
      </c>
      <c r="S19" s="81"/>
      <c r="T19" s="40" t="str">
        <f ca="1">IF(ISBLANK($B19),"",IFERROR(_xldudf_FASTTRACK_STAT($C19,"TOTALRETURN","SP-DA",T$7,TODAY()),"NA"))</f>
        <v/>
      </c>
      <c r="U19" s="40" t="str">
        <f ca="1">IF(ISBLANK($B19),"",IFERROR(_xldudf_FASTTRACK_STAT($C19,"ANNRETURN","SP-DA",U$7,TODAY()),"NA"))</f>
        <v/>
      </c>
      <c r="V19" s="81"/>
      <c r="W19" s="40" t="str">
        <f ca="1">IF(ISBLANK($B19),"",IFERROR(_xldudf_FASTTRACK_STAT($C19,"TOTALRETURN","SP-DA",W$7,TODAY()),"NA"))</f>
        <v/>
      </c>
      <c r="X19" s="40" t="str">
        <f ca="1">IF(ISBLANK($B19),"",IFERROR(_xldudf_FASTTRACK_STAT($C19,"ANNRETURN","SP-DA",X$7,TODAY()),"NA"))</f>
        <v/>
      </c>
      <c r="Y19" s="81"/>
      <c r="Z19" s="40" t="str">
        <f ca="1">IF(ISBLANK($B19),"",IFERROR(_xldudf_FASTTRACK_STAT($C19,"TOTALRETURN","SP-DA",Z$7,TODAY()),"NA"))</f>
        <v/>
      </c>
      <c r="AA19" s="40" t="str">
        <f ca="1">IF(ISBLANK($B19),"",IFERROR(_xldudf_FASTTRACK_STAT($C19,"ANNRETURN","SP-DA",AA$7,TODAY()),"NA"))</f>
        <v/>
      </c>
      <c r="AB19" s="81"/>
      <c r="AC19" s="40" t="str">
        <f ca="1">IF(ISBLANK($B19),"",IFERROR(_xldudf_FASTTRACK_STAT($C19,"TOTALRETURN","SP-DA",AC$7,TODAY()),"NA"))</f>
        <v/>
      </c>
      <c r="AD19" s="40" t="str">
        <f ca="1">IF(ISBLANK($B19),"",IFERROR(_xldudf_FASTTRACK_STAT($C19,"ANNRETURN","SP-DA",AD$7,TODAY()),"NA"))</f>
        <v/>
      </c>
    </row>
    <row r="20" spans="1:30" ht="14.1" x14ac:dyDescent="0.5">
      <c r="A20" s="7"/>
      <c r="B20" s="29"/>
      <c r="C20" s="30" t="str">
        <f t="shared" si="0"/>
        <v/>
      </c>
      <c r="D20" s="31" t="str">
        <f>IF(ISBLANK($B20),"",_xldudf_FASTTRACK_INFO($C20,"NAME"))</f>
        <v/>
      </c>
      <c r="E20" s="95"/>
      <c r="F20" s="32" t="str">
        <f t="shared" si="1"/>
        <v/>
      </c>
      <c r="G20" s="38"/>
      <c r="H20" s="87" t="str">
        <f ca="1">IF(ISBLANK($B20),"",_xldudf_FASTTRACK_QUOTE($C20,"PRICE",TODAY()))</f>
        <v/>
      </c>
      <c r="I20" s="32" t="str">
        <f ca="1">IF(ISBLANK($B20),"",IFERROR(_xldudf_FASTTRACK_STAT($C20,"TOTALRETURN","SP-DA",I$7,TODAY()),"NA"))</f>
        <v/>
      </c>
      <c r="J20" s="32" t="str">
        <f ca="1">IF(ISBLANK($B20),"",IFERROR(_xldudf_FASTTRACK_STAT($C20,"TOTALRETURN","SP-DA",J$7,TODAY()),"NA"))</f>
        <v/>
      </c>
      <c r="K20" s="81"/>
      <c r="L20" s="32" t="str">
        <f ca="1">IF(ISBLANK($B20),"",IFERROR(_xldudf_FASTTRACK_STAT($C20,"TOTALRETURN","SP-DA",L$7,TODAY()),"NA"))</f>
        <v/>
      </c>
      <c r="M20" s="32" t="str">
        <f ca="1">IF(ISBLANK($B20),"",IFERROR(_xldudf_FASTTRACK_STAT($C20,"TOTALRETURN","SP-DA",M$7,TODAY()),"NA"))</f>
        <v/>
      </c>
      <c r="N20" s="32" t="str">
        <f ca="1">IF(ISBLANK($B20),"",IFERROR(_xldudf_FASTTRACK_STAT($C20,"TOTALRETURN","SP-DA",N$7,TODAY()),"NA"))</f>
        <v/>
      </c>
      <c r="O20" s="32" t="str">
        <f ca="1">IF(ISBLANK($B20),"",IFERROR(_xldudf_FASTTRACK_STAT($C20,"TOTALRETURN","SP-DA",O$7,TODAY()),"NA"))</f>
        <v/>
      </c>
      <c r="P20" s="81"/>
      <c r="Q20" s="32" t="str">
        <f>IF(ISBLANK($B20),"",IFERROR(_xldudf_FASTTRACK_STAT($C20,"TOTALRETURN","SP-DA",$R$3,$R$4),"NA"))</f>
        <v/>
      </c>
      <c r="R20" s="32" t="str">
        <f>IF(ISBLANK($B20),"",IFERROR(_xldudf_FASTTRACK_STAT($C20,"ANNRETURN","SP-DA",$R$3,$R$4),"NA"))</f>
        <v/>
      </c>
      <c r="S20" s="81"/>
      <c r="T20" s="32" t="str">
        <f ca="1">IF(ISBLANK($B20),"",IFERROR(_xldudf_FASTTRACK_STAT($C20,"TOTALRETURN","SP-DA",T$7,TODAY()),"NA"))</f>
        <v/>
      </c>
      <c r="U20" s="32" t="str">
        <f ca="1">IF(ISBLANK($B20),"",IFERROR(_xldudf_FASTTRACK_STAT($C20,"ANNRETURN","SP-DA",U$7,TODAY()),"NA"))</f>
        <v/>
      </c>
      <c r="V20" s="81"/>
      <c r="W20" s="32" t="str">
        <f ca="1">IF(ISBLANK($B20),"",IFERROR(_xldudf_FASTTRACK_STAT($C20,"TOTALRETURN","SP-DA",W$7,TODAY()),"NA"))</f>
        <v/>
      </c>
      <c r="X20" s="32" t="str">
        <f ca="1">IF(ISBLANK($B20),"",IFERROR(_xldudf_FASTTRACK_STAT($C20,"ANNRETURN","SP-DA",X$7,TODAY()),"NA"))</f>
        <v/>
      </c>
      <c r="Y20" s="81"/>
      <c r="Z20" s="32" t="str">
        <f ca="1">IF(ISBLANK($B20),"",IFERROR(_xldudf_FASTTRACK_STAT($C20,"TOTALRETURN","SP-DA",Z$7,TODAY()),"NA"))</f>
        <v/>
      </c>
      <c r="AA20" s="32" t="str">
        <f ca="1">IF(ISBLANK($B20),"",IFERROR(_xldudf_FASTTRACK_STAT($C20,"ANNRETURN","SP-DA",AA$7,TODAY()),"NA"))</f>
        <v/>
      </c>
      <c r="AB20" s="81"/>
      <c r="AC20" s="32" t="str">
        <f ca="1">IF(ISBLANK($B20),"",IFERROR(_xldudf_FASTTRACK_STAT($C20,"TOTALRETURN","SP-DA",AC$7,TODAY()),"NA"))</f>
        <v/>
      </c>
      <c r="AD20" s="32" t="str">
        <f ca="1">IF(ISBLANK($B20),"",IFERROR(_xldudf_FASTTRACK_STAT($C20,"ANNRETURN","SP-DA",AD$7,TODAY()),"NA"))</f>
        <v/>
      </c>
    </row>
    <row r="21" spans="1:30" ht="14.1" x14ac:dyDescent="0.5">
      <c r="A21" s="7"/>
      <c r="B21" s="29"/>
      <c r="C21" s="38" t="str">
        <f t="shared" si="0"/>
        <v/>
      </c>
      <c r="D21" s="39" t="str">
        <f>IF(ISBLANK($B21),"",_xldudf_FASTTRACK_INFO($C21,"NAME"))</f>
        <v/>
      </c>
      <c r="E21" s="95"/>
      <c r="F21" s="40" t="str">
        <f t="shared" si="1"/>
        <v/>
      </c>
      <c r="G21" s="38"/>
      <c r="H21" s="88" t="str">
        <f ca="1">IF(ISBLANK($B21),"",_xldudf_FASTTRACK_QUOTE($C21,"PRICE",TODAY()))</f>
        <v/>
      </c>
      <c r="I21" s="40" t="str">
        <f ca="1">IF(ISBLANK($B21),"",IFERROR(_xldudf_FASTTRACK_STAT($C21,"TOTALRETURN","SP-DA",I$7,TODAY()),"NA"))</f>
        <v/>
      </c>
      <c r="J21" s="40" t="str">
        <f ca="1">IF(ISBLANK($B21),"",IFERROR(_xldudf_FASTTRACK_STAT($C21,"TOTALRETURN","SP-DA",J$7,TODAY()),"NA"))</f>
        <v/>
      </c>
      <c r="K21" s="81"/>
      <c r="L21" s="40" t="str">
        <f ca="1">IF(ISBLANK($B21),"",IFERROR(_xldudf_FASTTRACK_STAT($C21,"TOTALRETURN","SP-DA",L$7,TODAY()),"NA"))</f>
        <v/>
      </c>
      <c r="M21" s="40" t="str">
        <f ca="1">IF(ISBLANK($B21),"",IFERROR(_xldudf_FASTTRACK_STAT($C21,"TOTALRETURN","SP-DA",M$7,TODAY()),"NA"))</f>
        <v/>
      </c>
      <c r="N21" s="40" t="str">
        <f ca="1">IF(ISBLANK($B21),"",IFERROR(_xldudf_FASTTRACK_STAT($C21,"TOTALRETURN","SP-DA",N$7,TODAY()),"NA"))</f>
        <v/>
      </c>
      <c r="O21" s="40" t="str">
        <f ca="1">IF(ISBLANK($B21),"",IFERROR(_xldudf_FASTTRACK_STAT($C21,"TOTALRETURN","SP-DA",O$7,TODAY()),"NA"))</f>
        <v/>
      </c>
      <c r="P21" s="81"/>
      <c r="Q21" s="40" t="str">
        <f>IF(ISBLANK($B21),"",IFERROR(_xldudf_FASTTRACK_STAT($C21,"TOTALRETURN","SP-DA",$R$3,$R$4),"NA"))</f>
        <v/>
      </c>
      <c r="R21" s="40" t="str">
        <f>IF(ISBLANK($B21),"",IFERROR(_xldudf_FASTTRACK_STAT($C21,"ANNRETURN","SP-DA",$R$3,$R$4),"NA"))</f>
        <v/>
      </c>
      <c r="S21" s="81"/>
      <c r="T21" s="40" t="str">
        <f ca="1">IF(ISBLANK($B21),"",IFERROR(_xldudf_FASTTRACK_STAT($C21,"TOTALRETURN","SP-DA",T$7,TODAY()),"NA"))</f>
        <v/>
      </c>
      <c r="U21" s="40" t="str">
        <f ca="1">IF(ISBLANK($B21),"",IFERROR(_xldudf_FASTTRACK_STAT($C21,"ANNRETURN","SP-DA",U$7,TODAY()),"NA"))</f>
        <v/>
      </c>
      <c r="V21" s="81"/>
      <c r="W21" s="40" t="str">
        <f ca="1">IF(ISBLANK($B21),"",IFERROR(_xldudf_FASTTRACK_STAT($C21,"TOTALRETURN","SP-DA",W$7,TODAY()),"NA"))</f>
        <v/>
      </c>
      <c r="X21" s="40" t="str">
        <f ca="1">IF(ISBLANK($B21),"",IFERROR(_xldudf_FASTTRACK_STAT($C21,"ANNRETURN","SP-DA",X$7,TODAY()),"NA"))</f>
        <v/>
      </c>
      <c r="Y21" s="81"/>
      <c r="Z21" s="40" t="str">
        <f ca="1">IF(ISBLANK($B21),"",IFERROR(_xldudf_FASTTRACK_STAT($C21,"TOTALRETURN","SP-DA",Z$7,TODAY()),"NA"))</f>
        <v/>
      </c>
      <c r="AA21" s="40" t="str">
        <f ca="1">IF(ISBLANK($B21),"",IFERROR(_xldudf_FASTTRACK_STAT($C21,"ANNRETURN","SP-DA",AA$7,TODAY()),"NA"))</f>
        <v/>
      </c>
      <c r="AB21" s="81"/>
      <c r="AC21" s="40" t="str">
        <f ca="1">IF(ISBLANK($B21),"",IFERROR(_xldudf_FASTTRACK_STAT($C21,"TOTALRETURN","SP-DA",AC$7,TODAY()),"NA"))</f>
        <v/>
      </c>
      <c r="AD21" s="40" t="str">
        <f ca="1">IF(ISBLANK($B21),"",IFERROR(_xldudf_FASTTRACK_STAT($C21,"ANNRETURN","SP-DA",AD$7,TODAY()),"NA"))</f>
        <v/>
      </c>
    </row>
    <row r="22" spans="1:30" ht="14.1" x14ac:dyDescent="0.5">
      <c r="A22" s="7"/>
      <c r="B22" s="29"/>
      <c r="C22" s="30" t="str">
        <f t="shared" si="0"/>
        <v/>
      </c>
      <c r="D22" s="31" t="str">
        <f>IF(ISBLANK($B22),"",_xldudf_FASTTRACK_INFO($C22,"NAME"))</f>
        <v/>
      </c>
      <c r="E22" s="95"/>
      <c r="F22" s="32" t="str">
        <f t="shared" si="1"/>
        <v/>
      </c>
      <c r="G22" s="38"/>
      <c r="H22" s="87" t="str">
        <f ca="1">IF(ISBLANK($B22),"",_xldudf_FASTTRACK_QUOTE($C22,"PRICE",TODAY()))</f>
        <v/>
      </c>
      <c r="I22" s="32" t="str">
        <f ca="1">IF(ISBLANK($B22),"",IFERROR(_xldudf_FASTTRACK_STAT($C22,"TOTALRETURN","SP-DA",I$7,TODAY()),"NA"))</f>
        <v/>
      </c>
      <c r="J22" s="32" t="str">
        <f ca="1">IF(ISBLANK($B22),"",IFERROR(_xldudf_FASTTRACK_STAT($C22,"TOTALRETURN","SP-DA",J$7,TODAY()),"NA"))</f>
        <v/>
      </c>
      <c r="K22" s="81"/>
      <c r="L22" s="32" t="str">
        <f ca="1">IF(ISBLANK($B22),"",IFERROR(_xldudf_FASTTRACK_STAT($C22,"TOTALRETURN","SP-DA",L$7,TODAY()),"NA"))</f>
        <v/>
      </c>
      <c r="M22" s="32" t="str">
        <f ca="1">IF(ISBLANK($B22),"",IFERROR(_xldudf_FASTTRACK_STAT($C22,"TOTALRETURN","SP-DA",M$7,TODAY()),"NA"))</f>
        <v/>
      </c>
      <c r="N22" s="32" t="str">
        <f ca="1">IF(ISBLANK($B22),"",IFERROR(_xldudf_FASTTRACK_STAT($C22,"TOTALRETURN","SP-DA",N$7,TODAY()),"NA"))</f>
        <v/>
      </c>
      <c r="O22" s="32" t="str">
        <f ca="1">IF(ISBLANK($B22),"",IFERROR(_xldudf_FASTTRACK_STAT($C22,"TOTALRETURN","SP-DA",O$7,TODAY()),"NA"))</f>
        <v/>
      </c>
      <c r="P22" s="81"/>
      <c r="Q22" s="32" t="str">
        <f>IF(ISBLANK($B22),"",IFERROR(_xldudf_FASTTRACK_STAT($C22,"TOTALRETURN","SP-DA",$R$3,$R$4),"NA"))</f>
        <v/>
      </c>
      <c r="R22" s="32" t="str">
        <f>IF(ISBLANK($B22),"",IFERROR(_xldudf_FASTTRACK_STAT($C22,"ANNRETURN","SP-DA",$R$3,$R$4),"NA"))</f>
        <v/>
      </c>
      <c r="S22" s="81"/>
      <c r="T22" s="32" t="str">
        <f ca="1">IF(ISBLANK($B22),"",IFERROR(_xldudf_FASTTRACK_STAT($C22,"TOTALRETURN","SP-DA",T$7,TODAY()),"NA"))</f>
        <v/>
      </c>
      <c r="U22" s="32" t="str">
        <f ca="1">IF(ISBLANK($B22),"",IFERROR(_xldudf_FASTTRACK_STAT($C22,"ANNRETURN","SP-DA",U$7,TODAY()),"NA"))</f>
        <v/>
      </c>
      <c r="V22" s="81"/>
      <c r="W22" s="32" t="str">
        <f ca="1">IF(ISBLANK($B22),"",IFERROR(_xldudf_FASTTRACK_STAT($C22,"TOTALRETURN","SP-DA",W$7,TODAY()),"NA"))</f>
        <v/>
      </c>
      <c r="X22" s="32" t="str">
        <f ca="1">IF(ISBLANK($B22),"",IFERROR(_xldudf_FASTTRACK_STAT($C22,"ANNRETURN","SP-DA",X$7,TODAY()),"NA"))</f>
        <v/>
      </c>
      <c r="Y22" s="81"/>
      <c r="Z22" s="32" t="str">
        <f ca="1">IF(ISBLANK($B22),"",IFERROR(_xldudf_FASTTRACK_STAT($C22,"TOTALRETURN","SP-DA",Z$7,TODAY()),"NA"))</f>
        <v/>
      </c>
      <c r="AA22" s="32" t="str">
        <f ca="1">IF(ISBLANK($B22),"",IFERROR(_xldudf_FASTTRACK_STAT($C22,"ANNRETURN","SP-DA",AA$7,TODAY()),"NA"))</f>
        <v/>
      </c>
      <c r="AB22" s="81"/>
      <c r="AC22" s="32" t="str">
        <f ca="1">IF(ISBLANK($B22),"",IFERROR(_xldudf_FASTTRACK_STAT($C22,"TOTALRETURN","SP-DA",AC$7,TODAY()),"NA"))</f>
        <v/>
      </c>
      <c r="AD22" s="32" t="str">
        <f ca="1">IF(ISBLANK($B22),"",IFERROR(_xldudf_FASTTRACK_STAT($C22,"ANNRETURN","SP-DA",AD$7,TODAY()),"NA"))</f>
        <v/>
      </c>
    </row>
    <row r="23" spans="1:30" ht="14.1" x14ac:dyDescent="0.5">
      <c r="A23" s="7"/>
      <c r="B23" s="29"/>
      <c r="C23" s="38" t="str">
        <f t="shared" si="0"/>
        <v/>
      </c>
      <c r="D23" s="39" t="str">
        <f>IF(ISBLANK($B23),"",_xldudf_FASTTRACK_INFO($C23,"NAME"))</f>
        <v/>
      </c>
      <c r="E23" s="95"/>
      <c r="F23" s="40" t="str">
        <f t="shared" si="1"/>
        <v/>
      </c>
      <c r="G23" s="38"/>
      <c r="H23" s="88" t="str">
        <f ca="1">IF(ISBLANK($B23),"",_xldudf_FASTTRACK_QUOTE($C23,"PRICE",TODAY()))</f>
        <v/>
      </c>
      <c r="I23" s="40" t="str">
        <f ca="1">IF(ISBLANK($B23),"",IFERROR(_xldudf_FASTTRACK_STAT($C23,"TOTALRETURN","SP-DA",I$7,TODAY()),"NA"))</f>
        <v/>
      </c>
      <c r="J23" s="40" t="str">
        <f ca="1">IF(ISBLANK($B23),"",IFERROR(_xldudf_FASTTRACK_STAT($C23,"TOTALRETURN","SP-DA",J$7,TODAY()),"NA"))</f>
        <v/>
      </c>
      <c r="K23" s="81"/>
      <c r="L23" s="40" t="str">
        <f ca="1">IF(ISBLANK($B23),"",IFERROR(_xldudf_FASTTRACK_STAT($C23,"TOTALRETURN","SP-DA",L$7,TODAY()),"NA"))</f>
        <v/>
      </c>
      <c r="M23" s="40" t="str">
        <f ca="1">IF(ISBLANK($B23),"",IFERROR(_xldudf_FASTTRACK_STAT($C23,"TOTALRETURN","SP-DA",M$7,TODAY()),"NA"))</f>
        <v/>
      </c>
      <c r="N23" s="40" t="str">
        <f ca="1">IF(ISBLANK($B23),"",IFERROR(_xldudf_FASTTRACK_STAT($C23,"TOTALRETURN","SP-DA",N$7,TODAY()),"NA"))</f>
        <v/>
      </c>
      <c r="O23" s="40" t="str">
        <f ca="1">IF(ISBLANK($B23),"",IFERROR(_xldudf_FASTTRACK_STAT($C23,"TOTALRETURN","SP-DA",O$7,TODAY()),"NA"))</f>
        <v/>
      </c>
      <c r="P23" s="81"/>
      <c r="Q23" s="40" t="str">
        <f>IF(ISBLANK($B23),"",IFERROR(_xldudf_FASTTRACK_STAT($C23,"TOTALRETURN","SP-DA",$R$3,$R$4),"NA"))</f>
        <v/>
      </c>
      <c r="R23" s="40" t="str">
        <f>IF(ISBLANK($B23),"",IFERROR(_xldudf_FASTTRACK_STAT($C23,"ANNRETURN","SP-DA",$R$3,$R$4),"NA"))</f>
        <v/>
      </c>
      <c r="S23" s="81"/>
      <c r="T23" s="40" t="str">
        <f ca="1">IF(ISBLANK($B23),"",IFERROR(_xldudf_FASTTRACK_STAT($C23,"TOTALRETURN","SP-DA",T$7,TODAY()),"NA"))</f>
        <v/>
      </c>
      <c r="U23" s="40" t="str">
        <f ca="1">IF(ISBLANK($B23),"",IFERROR(_xldudf_FASTTRACK_STAT($C23,"ANNRETURN","SP-DA",U$7,TODAY()),"NA"))</f>
        <v/>
      </c>
      <c r="V23" s="81"/>
      <c r="W23" s="40" t="str">
        <f ca="1">IF(ISBLANK($B23),"",IFERROR(_xldudf_FASTTRACK_STAT($C23,"TOTALRETURN","SP-DA",W$7,TODAY()),"NA"))</f>
        <v/>
      </c>
      <c r="X23" s="40" t="str">
        <f ca="1">IF(ISBLANK($B23),"",IFERROR(_xldudf_FASTTRACK_STAT($C23,"ANNRETURN","SP-DA",X$7,TODAY()),"NA"))</f>
        <v/>
      </c>
      <c r="Y23" s="81"/>
      <c r="Z23" s="40" t="str">
        <f ca="1">IF(ISBLANK($B23),"",IFERROR(_xldudf_FASTTRACK_STAT($C23,"TOTALRETURN","SP-DA",Z$7,TODAY()),"NA"))</f>
        <v/>
      </c>
      <c r="AA23" s="40" t="str">
        <f ca="1">IF(ISBLANK($B23),"",IFERROR(_xldudf_FASTTRACK_STAT($C23,"ANNRETURN","SP-DA",AA$7,TODAY()),"NA"))</f>
        <v/>
      </c>
      <c r="AB23" s="81"/>
      <c r="AC23" s="40" t="str">
        <f ca="1">IF(ISBLANK($B23),"",IFERROR(_xldudf_FASTTRACK_STAT($C23,"TOTALRETURN","SP-DA",AC$7,TODAY()),"NA"))</f>
        <v/>
      </c>
      <c r="AD23" s="40" t="str">
        <f ca="1">IF(ISBLANK($B23),"",IFERROR(_xldudf_FASTTRACK_STAT($C23,"ANNRETURN","SP-DA",AD$7,TODAY()),"NA"))</f>
        <v/>
      </c>
    </row>
    <row r="24" spans="1:30" ht="14.1" x14ac:dyDescent="0.5">
      <c r="A24" s="7"/>
      <c r="B24" s="29"/>
      <c r="C24" s="30" t="str">
        <f t="shared" si="0"/>
        <v/>
      </c>
      <c r="D24" s="31" t="str">
        <f>IF(ISBLANK($B24),"",_xldudf_FASTTRACK_INFO($C24,"NAME"))</f>
        <v/>
      </c>
      <c r="E24" s="95"/>
      <c r="F24" s="32" t="str">
        <f t="shared" si="1"/>
        <v/>
      </c>
      <c r="G24" s="38"/>
      <c r="H24" s="87" t="str">
        <f ca="1">IF(ISBLANK($B24),"",_xldudf_FASTTRACK_QUOTE($C24,"PRICE",TODAY()))</f>
        <v/>
      </c>
      <c r="I24" s="32" t="str">
        <f ca="1">IF(ISBLANK($B24),"",IFERROR(_xldudf_FASTTRACK_STAT($C24,"TOTALRETURN","SP-DA",I$7,TODAY()),"NA"))</f>
        <v/>
      </c>
      <c r="J24" s="32" t="str">
        <f ca="1">IF(ISBLANK($B24),"",IFERROR(_xldudf_FASTTRACK_STAT($C24,"TOTALRETURN","SP-DA",J$7,TODAY()),"NA"))</f>
        <v/>
      </c>
      <c r="K24" s="81"/>
      <c r="L24" s="32" t="str">
        <f ca="1">IF(ISBLANK($B24),"",IFERROR(_xldudf_FASTTRACK_STAT($C24,"TOTALRETURN","SP-DA",L$7,TODAY()),"NA"))</f>
        <v/>
      </c>
      <c r="M24" s="32" t="str">
        <f ca="1">IF(ISBLANK($B24),"",IFERROR(_xldudf_FASTTRACK_STAT($C24,"TOTALRETURN","SP-DA",M$7,TODAY()),"NA"))</f>
        <v/>
      </c>
      <c r="N24" s="32" t="str">
        <f ca="1">IF(ISBLANK($B24),"",IFERROR(_xldudf_FASTTRACK_STAT($C24,"TOTALRETURN","SP-DA",N$7,TODAY()),"NA"))</f>
        <v/>
      </c>
      <c r="O24" s="32" t="str">
        <f ca="1">IF(ISBLANK($B24),"",IFERROR(_xldudf_FASTTRACK_STAT($C24,"TOTALRETURN","SP-DA",O$7,TODAY()),"NA"))</f>
        <v/>
      </c>
      <c r="P24" s="81"/>
      <c r="Q24" s="32" t="str">
        <f>IF(ISBLANK($B24),"",IFERROR(_xldudf_FASTTRACK_STAT($C24,"TOTALRETURN","SP-DA",$R$3,$R$4),"NA"))</f>
        <v/>
      </c>
      <c r="R24" s="32" t="str">
        <f>IF(ISBLANK($B24),"",IFERROR(_xldudf_FASTTRACK_STAT($C24,"ANNRETURN","SP-DA",$R$3,$R$4),"NA"))</f>
        <v/>
      </c>
      <c r="S24" s="81"/>
      <c r="T24" s="32" t="str">
        <f ca="1">IF(ISBLANK($B24),"",IFERROR(_xldudf_FASTTRACK_STAT($C24,"TOTALRETURN","SP-DA",T$7,TODAY()),"NA"))</f>
        <v/>
      </c>
      <c r="U24" s="32" t="str">
        <f ca="1">IF(ISBLANK($B24),"",IFERROR(_xldudf_FASTTRACK_STAT($C24,"ANNRETURN","SP-DA",U$7,TODAY()),"NA"))</f>
        <v/>
      </c>
      <c r="V24" s="81"/>
      <c r="W24" s="32" t="str">
        <f ca="1">IF(ISBLANK($B24),"",IFERROR(_xldudf_FASTTRACK_STAT($C24,"TOTALRETURN","SP-DA",W$7,TODAY()),"NA"))</f>
        <v/>
      </c>
      <c r="X24" s="32" t="str">
        <f ca="1">IF(ISBLANK($B24),"",IFERROR(_xldudf_FASTTRACK_STAT($C24,"ANNRETURN","SP-DA",X$7,TODAY()),"NA"))</f>
        <v/>
      </c>
      <c r="Y24" s="81"/>
      <c r="Z24" s="32" t="str">
        <f ca="1">IF(ISBLANK($B24),"",IFERROR(_xldudf_FASTTRACK_STAT($C24,"TOTALRETURN","SP-DA",Z$7,TODAY()),"NA"))</f>
        <v/>
      </c>
      <c r="AA24" s="32" t="str">
        <f ca="1">IF(ISBLANK($B24),"",IFERROR(_xldudf_FASTTRACK_STAT($C24,"ANNRETURN","SP-DA",AA$7,TODAY()),"NA"))</f>
        <v/>
      </c>
      <c r="AB24" s="81"/>
      <c r="AC24" s="32" t="str">
        <f ca="1">IF(ISBLANK($B24),"",IFERROR(_xldudf_FASTTRACK_STAT($C24,"TOTALRETURN","SP-DA",AC$7,TODAY()),"NA"))</f>
        <v/>
      </c>
      <c r="AD24" s="32" t="str">
        <f ca="1">IF(ISBLANK($B24),"",IFERROR(_xldudf_FASTTRACK_STAT($C24,"ANNRETURN","SP-DA",AD$7,TODAY()),"NA"))</f>
        <v/>
      </c>
    </row>
    <row r="25" spans="1:30" ht="14.1" x14ac:dyDescent="0.5">
      <c r="A25" s="7"/>
      <c r="B25" s="29"/>
      <c r="C25" s="38" t="str">
        <f t="shared" si="0"/>
        <v/>
      </c>
      <c r="D25" s="39" t="str">
        <f>IF(ISBLANK($B25),"",_xldudf_FASTTRACK_INFO($C25,"NAME"))</f>
        <v/>
      </c>
      <c r="E25" s="95"/>
      <c r="F25" s="40" t="str">
        <f t="shared" si="1"/>
        <v/>
      </c>
      <c r="G25" s="38"/>
      <c r="H25" s="88" t="str">
        <f ca="1">IF(ISBLANK($B25),"",_xldudf_FASTTRACK_QUOTE($C25,"PRICE",TODAY()))</f>
        <v/>
      </c>
      <c r="I25" s="40" t="str">
        <f ca="1">IF(ISBLANK($B25),"",IFERROR(_xldudf_FASTTRACK_STAT($C25,"TOTALRETURN","SP-DA",I$7,TODAY()),"NA"))</f>
        <v/>
      </c>
      <c r="J25" s="40" t="str">
        <f ca="1">IF(ISBLANK($B25),"",IFERROR(_xldudf_FASTTRACK_STAT($C25,"TOTALRETURN","SP-DA",J$7,TODAY()),"NA"))</f>
        <v/>
      </c>
      <c r="K25" s="81"/>
      <c r="L25" s="40" t="str">
        <f ca="1">IF(ISBLANK($B25),"",IFERROR(_xldudf_FASTTRACK_STAT($C25,"TOTALRETURN","SP-DA",L$7,TODAY()),"NA"))</f>
        <v/>
      </c>
      <c r="M25" s="40" t="str">
        <f ca="1">IF(ISBLANK($B25),"",IFERROR(_xldudf_FASTTRACK_STAT($C25,"TOTALRETURN","SP-DA",M$7,TODAY()),"NA"))</f>
        <v/>
      </c>
      <c r="N25" s="40" t="str">
        <f ca="1">IF(ISBLANK($B25),"",IFERROR(_xldudf_FASTTRACK_STAT($C25,"TOTALRETURN","SP-DA",N$7,TODAY()),"NA"))</f>
        <v/>
      </c>
      <c r="O25" s="40" t="str">
        <f ca="1">IF(ISBLANK($B25),"",IFERROR(_xldudf_FASTTRACK_STAT($C25,"TOTALRETURN","SP-DA",O$7,TODAY()),"NA"))</f>
        <v/>
      </c>
      <c r="P25" s="81"/>
      <c r="Q25" s="40" t="str">
        <f>IF(ISBLANK($B25),"",IFERROR(_xldudf_FASTTRACK_STAT($C25,"TOTALRETURN","SP-DA",$R$3,$R$4),"NA"))</f>
        <v/>
      </c>
      <c r="R25" s="40" t="str">
        <f>IF(ISBLANK($B25),"",IFERROR(_xldudf_FASTTRACK_STAT($C25,"ANNRETURN","SP-DA",$R$3,$R$4),"NA"))</f>
        <v/>
      </c>
      <c r="S25" s="81"/>
      <c r="T25" s="40" t="str">
        <f ca="1">IF(ISBLANK($B25),"",IFERROR(_xldudf_FASTTRACK_STAT($C25,"TOTALRETURN","SP-DA",T$7,TODAY()),"NA"))</f>
        <v/>
      </c>
      <c r="U25" s="40" t="str">
        <f ca="1">IF(ISBLANK($B25),"",IFERROR(_xldudf_FASTTRACK_STAT($C25,"ANNRETURN","SP-DA",U$7,TODAY()),"NA"))</f>
        <v/>
      </c>
      <c r="V25" s="81"/>
      <c r="W25" s="40" t="str">
        <f ca="1">IF(ISBLANK($B25),"",IFERROR(_xldudf_FASTTRACK_STAT($C25,"TOTALRETURN","SP-DA",W$7,TODAY()),"NA"))</f>
        <v/>
      </c>
      <c r="X25" s="40" t="str">
        <f ca="1">IF(ISBLANK($B25),"",IFERROR(_xldudf_FASTTRACK_STAT($C25,"ANNRETURN","SP-DA",X$7,TODAY()),"NA"))</f>
        <v/>
      </c>
      <c r="Y25" s="81"/>
      <c r="Z25" s="40" t="str">
        <f ca="1">IF(ISBLANK($B25),"",IFERROR(_xldudf_FASTTRACK_STAT($C25,"TOTALRETURN","SP-DA",Z$7,TODAY()),"NA"))</f>
        <v/>
      </c>
      <c r="AA25" s="40" t="str">
        <f ca="1">IF(ISBLANK($B25),"",IFERROR(_xldudf_FASTTRACK_STAT($C25,"ANNRETURN","SP-DA",AA$7,TODAY()),"NA"))</f>
        <v/>
      </c>
      <c r="AB25" s="81"/>
      <c r="AC25" s="40" t="str">
        <f ca="1">IF(ISBLANK($B25),"",IFERROR(_xldudf_FASTTRACK_STAT($C25,"TOTALRETURN","SP-DA",AC$7,TODAY()),"NA"))</f>
        <v/>
      </c>
      <c r="AD25" s="40" t="str">
        <f ca="1">IF(ISBLANK($B25),"",IFERROR(_xldudf_FASTTRACK_STAT($C25,"ANNRETURN","SP-DA",AD$7,TODAY()),"NA"))</f>
        <v/>
      </c>
    </row>
    <row r="26" spans="1:30" ht="14.1" x14ac:dyDescent="0.5">
      <c r="A26" s="7"/>
      <c r="B26" s="29"/>
      <c r="C26" s="30" t="str">
        <f t="shared" si="0"/>
        <v/>
      </c>
      <c r="D26" s="31" t="str">
        <f>IF(ISBLANK($B26),"",_xldudf_FASTTRACK_INFO($C26,"NAME"))</f>
        <v/>
      </c>
      <c r="E26" s="95"/>
      <c r="F26" s="32" t="str">
        <f t="shared" si="1"/>
        <v/>
      </c>
      <c r="G26" s="38"/>
      <c r="H26" s="87" t="str">
        <f ca="1">IF(ISBLANK($B26),"",_xldudf_FASTTRACK_QUOTE($C26,"PRICE",TODAY()))</f>
        <v/>
      </c>
      <c r="I26" s="32" t="str">
        <f ca="1">IF(ISBLANK($B26),"",IFERROR(_xldudf_FASTTRACK_STAT($C26,"TOTALRETURN","SP-DA",I$7,TODAY()),"NA"))</f>
        <v/>
      </c>
      <c r="J26" s="32" t="str">
        <f ca="1">IF(ISBLANK($B26),"",IFERROR(_xldudf_FASTTRACK_STAT($C26,"TOTALRETURN","SP-DA",J$7,TODAY()),"NA"))</f>
        <v/>
      </c>
      <c r="K26" s="81"/>
      <c r="L26" s="32" t="str">
        <f ca="1">IF(ISBLANK($B26),"",IFERROR(_xldudf_FASTTRACK_STAT($C26,"TOTALRETURN","SP-DA",L$7,TODAY()),"NA"))</f>
        <v/>
      </c>
      <c r="M26" s="32" t="str">
        <f ca="1">IF(ISBLANK($B26),"",IFERROR(_xldudf_FASTTRACK_STAT($C26,"TOTALRETURN","SP-DA",M$7,TODAY()),"NA"))</f>
        <v/>
      </c>
      <c r="N26" s="32" t="str">
        <f ca="1">IF(ISBLANK($B26),"",IFERROR(_xldudf_FASTTRACK_STAT($C26,"TOTALRETURN","SP-DA",N$7,TODAY()),"NA"))</f>
        <v/>
      </c>
      <c r="O26" s="32" t="str">
        <f ca="1">IF(ISBLANK($B26),"",IFERROR(_xldudf_FASTTRACK_STAT($C26,"TOTALRETURN","SP-DA",O$7,TODAY()),"NA"))</f>
        <v/>
      </c>
      <c r="P26" s="81"/>
      <c r="Q26" s="32" t="str">
        <f>IF(ISBLANK($B26),"",IFERROR(_xldudf_FASTTRACK_STAT($C26,"TOTALRETURN","SP-DA",$R$3,$R$4),"NA"))</f>
        <v/>
      </c>
      <c r="R26" s="32" t="str">
        <f>IF(ISBLANK($B26),"",IFERROR(_xldudf_FASTTRACK_STAT($C26,"ANNRETURN","SP-DA",$R$3,$R$4),"NA"))</f>
        <v/>
      </c>
      <c r="S26" s="81"/>
      <c r="T26" s="32" t="str">
        <f ca="1">IF(ISBLANK($B26),"",IFERROR(_xldudf_FASTTRACK_STAT($C26,"TOTALRETURN","SP-DA",T$7,TODAY()),"NA"))</f>
        <v/>
      </c>
      <c r="U26" s="32" t="str">
        <f ca="1">IF(ISBLANK($B26),"",IFERROR(_xldudf_FASTTRACK_STAT($C26,"ANNRETURN","SP-DA",U$7,TODAY()),"NA"))</f>
        <v/>
      </c>
      <c r="V26" s="81"/>
      <c r="W26" s="32" t="str">
        <f ca="1">IF(ISBLANK($B26),"",IFERROR(_xldudf_FASTTRACK_STAT($C26,"TOTALRETURN","SP-DA",W$7,TODAY()),"NA"))</f>
        <v/>
      </c>
      <c r="X26" s="32" t="str">
        <f ca="1">IF(ISBLANK($B26),"",IFERROR(_xldudf_FASTTRACK_STAT($C26,"ANNRETURN","SP-DA",X$7,TODAY()),"NA"))</f>
        <v/>
      </c>
      <c r="Y26" s="81"/>
      <c r="Z26" s="32" t="str">
        <f ca="1">IF(ISBLANK($B26),"",IFERROR(_xldudf_FASTTRACK_STAT($C26,"TOTALRETURN","SP-DA",Z$7,TODAY()),"NA"))</f>
        <v/>
      </c>
      <c r="AA26" s="32" t="str">
        <f ca="1">IF(ISBLANK($B26),"",IFERROR(_xldudf_FASTTRACK_STAT($C26,"ANNRETURN","SP-DA",AA$7,TODAY()),"NA"))</f>
        <v/>
      </c>
      <c r="AB26" s="81"/>
      <c r="AC26" s="32" t="str">
        <f ca="1">IF(ISBLANK($B26),"",IFERROR(_xldudf_FASTTRACK_STAT($C26,"TOTALRETURN","SP-DA",AC$7,TODAY()),"NA"))</f>
        <v/>
      </c>
      <c r="AD26" s="32" t="str">
        <f ca="1">IF(ISBLANK($B26),"",IFERROR(_xldudf_FASTTRACK_STAT($C26,"ANNRETURN","SP-DA",AD$7,TODAY()),"NA"))</f>
        <v/>
      </c>
    </row>
    <row r="27" spans="1:30" ht="14.1" x14ac:dyDescent="0.5">
      <c r="A27" s="7"/>
      <c r="B27" s="29"/>
      <c r="C27" s="38" t="str">
        <f t="shared" si="0"/>
        <v/>
      </c>
      <c r="D27" s="39" t="str">
        <f>IF(ISBLANK($B27),"",_xldudf_FASTTRACK_INFO($C27,"NAME"))</f>
        <v/>
      </c>
      <c r="E27" s="95"/>
      <c r="F27" s="40" t="str">
        <f t="shared" si="1"/>
        <v/>
      </c>
      <c r="G27" s="38"/>
      <c r="H27" s="88" t="str">
        <f ca="1">IF(ISBLANK($B27),"",_xldudf_FASTTRACK_QUOTE($C27,"PRICE",TODAY()))</f>
        <v/>
      </c>
      <c r="I27" s="40" t="str">
        <f ca="1">IF(ISBLANK($B27),"",IFERROR(_xldudf_FASTTRACK_STAT($C27,"TOTALRETURN","SP-DA",I$7,TODAY()),"NA"))</f>
        <v/>
      </c>
      <c r="J27" s="40" t="str">
        <f ca="1">IF(ISBLANK($B27),"",IFERROR(_xldudf_FASTTRACK_STAT($C27,"TOTALRETURN","SP-DA",J$7,TODAY()),"NA"))</f>
        <v/>
      </c>
      <c r="K27" s="81"/>
      <c r="L27" s="40" t="str">
        <f ca="1">IF(ISBLANK($B27),"",IFERROR(_xldudf_FASTTRACK_STAT($C27,"TOTALRETURN","SP-DA",L$7,TODAY()),"NA"))</f>
        <v/>
      </c>
      <c r="M27" s="40" t="str">
        <f ca="1">IF(ISBLANK($B27),"",IFERROR(_xldudf_FASTTRACK_STAT($C27,"TOTALRETURN","SP-DA",M$7,TODAY()),"NA"))</f>
        <v/>
      </c>
      <c r="N27" s="40" t="str">
        <f ca="1">IF(ISBLANK($B27),"",IFERROR(_xldudf_FASTTRACK_STAT($C27,"TOTALRETURN","SP-DA",N$7,TODAY()),"NA"))</f>
        <v/>
      </c>
      <c r="O27" s="40" t="str">
        <f ca="1">IF(ISBLANK($B27),"",IFERROR(_xldudf_FASTTRACK_STAT($C27,"TOTALRETURN","SP-DA",O$7,TODAY()),"NA"))</f>
        <v/>
      </c>
      <c r="P27" s="81"/>
      <c r="Q27" s="40" t="str">
        <f>IF(ISBLANK($B27),"",IFERROR(_xldudf_FASTTRACK_STAT($C27,"TOTALRETURN","SP-DA",$R$3,$R$4),"NA"))</f>
        <v/>
      </c>
      <c r="R27" s="40" t="str">
        <f>IF(ISBLANK($B27),"",IFERROR(_xldudf_FASTTRACK_STAT($C27,"ANNRETURN","SP-DA",$R$3,$R$4),"NA"))</f>
        <v/>
      </c>
      <c r="S27" s="81"/>
      <c r="T27" s="40" t="str">
        <f ca="1">IF(ISBLANK($B27),"",IFERROR(_xldudf_FASTTRACK_STAT($C27,"TOTALRETURN","SP-DA",T$7,TODAY()),"NA"))</f>
        <v/>
      </c>
      <c r="U27" s="40" t="str">
        <f ca="1">IF(ISBLANK($B27),"",IFERROR(_xldudf_FASTTRACK_STAT($C27,"ANNRETURN","SP-DA",U$7,TODAY()),"NA"))</f>
        <v/>
      </c>
      <c r="V27" s="81"/>
      <c r="W27" s="40" t="str">
        <f ca="1">IF(ISBLANK($B27),"",IFERROR(_xldudf_FASTTRACK_STAT($C27,"TOTALRETURN","SP-DA",W$7,TODAY()),"NA"))</f>
        <v/>
      </c>
      <c r="X27" s="40" t="str">
        <f ca="1">IF(ISBLANK($B27),"",IFERROR(_xldudf_FASTTRACK_STAT($C27,"ANNRETURN","SP-DA",X$7,TODAY()),"NA"))</f>
        <v/>
      </c>
      <c r="Y27" s="81"/>
      <c r="Z27" s="40" t="str">
        <f ca="1">IF(ISBLANK($B27),"",IFERROR(_xldudf_FASTTRACK_STAT($C27,"TOTALRETURN","SP-DA",Z$7,TODAY()),"NA"))</f>
        <v/>
      </c>
      <c r="AA27" s="40" t="str">
        <f ca="1">IF(ISBLANK($B27),"",IFERROR(_xldudf_FASTTRACK_STAT($C27,"ANNRETURN","SP-DA",AA$7,TODAY()),"NA"))</f>
        <v/>
      </c>
      <c r="AB27" s="81"/>
      <c r="AC27" s="40" t="str">
        <f ca="1">IF(ISBLANK($B27),"",IFERROR(_xldudf_FASTTRACK_STAT($C27,"TOTALRETURN","SP-DA",AC$7,TODAY()),"NA"))</f>
        <v/>
      </c>
      <c r="AD27" s="40" t="str">
        <f ca="1">IF(ISBLANK($B27),"",IFERROR(_xldudf_FASTTRACK_STAT($C27,"ANNRETURN","SP-DA",AD$7,TODAY()),"NA"))</f>
        <v/>
      </c>
    </row>
    <row r="28" spans="1:30" ht="14.1" x14ac:dyDescent="0.5">
      <c r="A28" s="7"/>
      <c r="B28" s="29"/>
      <c r="C28" s="30" t="str">
        <f t="shared" si="0"/>
        <v/>
      </c>
      <c r="D28" s="31" t="str">
        <f>IF(ISBLANK($B28),"",_xldudf_FASTTRACK_INFO($C28,"NAME"))</f>
        <v/>
      </c>
      <c r="E28" s="95"/>
      <c r="F28" s="32" t="str">
        <f t="shared" si="1"/>
        <v/>
      </c>
      <c r="G28" s="38"/>
      <c r="H28" s="87" t="str">
        <f ca="1">IF(ISBLANK($B28),"",_xldudf_FASTTRACK_QUOTE($C28,"PRICE",TODAY()))</f>
        <v/>
      </c>
      <c r="I28" s="32" t="str">
        <f ca="1">IF(ISBLANK($B28),"",IFERROR(_xldudf_FASTTRACK_STAT($C28,"TOTALRETURN","SP-DA",I$7,TODAY()),"NA"))</f>
        <v/>
      </c>
      <c r="J28" s="32" t="str">
        <f ca="1">IF(ISBLANK($B28),"",IFERROR(_xldudf_FASTTRACK_STAT($C28,"TOTALRETURN","SP-DA",J$7,TODAY()),"NA"))</f>
        <v/>
      </c>
      <c r="K28" s="81"/>
      <c r="L28" s="32" t="str">
        <f ca="1">IF(ISBLANK($B28),"",IFERROR(_xldudf_FASTTRACK_STAT($C28,"TOTALRETURN","SP-DA",L$7,TODAY()),"NA"))</f>
        <v/>
      </c>
      <c r="M28" s="32" t="str">
        <f ca="1">IF(ISBLANK($B28),"",IFERROR(_xldudf_FASTTRACK_STAT($C28,"TOTALRETURN","SP-DA",M$7,TODAY()),"NA"))</f>
        <v/>
      </c>
      <c r="N28" s="32" t="str">
        <f ca="1">IF(ISBLANK($B28),"",IFERROR(_xldudf_FASTTRACK_STAT($C28,"TOTALRETURN","SP-DA",N$7,TODAY()),"NA"))</f>
        <v/>
      </c>
      <c r="O28" s="32" t="str">
        <f ca="1">IF(ISBLANK($B28),"",IFERROR(_xldudf_FASTTRACK_STAT($C28,"TOTALRETURN","SP-DA",O$7,TODAY()),"NA"))</f>
        <v/>
      </c>
      <c r="P28" s="81"/>
      <c r="Q28" s="32" t="str">
        <f>IF(ISBLANK($B28),"",IFERROR(_xldudf_FASTTRACK_STAT($C28,"TOTALRETURN","SP-DA",$R$3,$R$4),"NA"))</f>
        <v/>
      </c>
      <c r="R28" s="32" t="str">
        <f>IF(ISBLANK($B28),"",IFERROR(_xldudf_FASTTRACK_STAT($C28,"ANNRETURN","SP-DA",$R$3,$R$4),"NA"))</f>
        <v/>
      </c>
      <c r="S28" s="81"/>
      <c r="T28" s="32" t="str">
        <f ca="1">IF(ISBLANK($B28),"",IFERROR(_xldudf_FASTTRACK_STAT($C28,"TOTALRETURN","SP-DA",T$7,TODAY()),"NA"))</f>
        <v/>
      </c>
      <c r="U28" s="32" t="str">
        <f ca="1">IF(ISBLANK($B28),"",IFERROR(_xldudf_FASTTRACK_STAT($C28,"ANNRETURN","SP-DA",U$7,TODAY()),"NA"))</f>
        <v/>
      </c>
      <c r="V28" s="81"/>
      <c r="W28" s="32" t="str">
        <f ca="1">IF(ISBLANK($B28),"",IFERROR(_xldudf_FASTTRACK_STAT($C28,"TOTALRETURN","SP-DA",W$7,TODAY()),"NA"))</f>
        <v/>
      </c>
      <c r="X28" s="32" t="str">
        <f ca="1">IF(ISBLANK($B28),"",IFERROR(_xldudf_FASTTRACK_STAT($C28,"ANNRETURN","SP-DA",X$7,TODAY()),"NA"))</f>
        <v/>
      </c>
      <c r="Y28" s="81"/>
      <c r="Z28" s="32" t="str">
        <f ca="1">IF(ISBLANK($B28),"",IFERROR(_xldudf_FASTTRACK_STAT($C28,"TOTALRETURN","SP-DA",Z$7,TODAY()),"NA"))</f>
        <v/>
      </c>
      <c r="AA28" s="32" t="str">
        <f ca="1">IF(ISBLANK($B28),"",IFERROR(_xldudf_FASTTRACK_STAT($C28,"ANNRETURN","SP-DA",AA$7,TODAY()),"NA"))</f>
        <v/>
      </c>
      <c r="AB28" s="81"/>
      <c r="AC28" s="32" t="str">
        <f ca="1">IF(ISBLANK($B28),"",IFERROR(_xldudf_FASTTRACK_STAT($C28,"TOTALRETURN","SP-DA",AC$7,TODAY()),"NA"))</f>
        <v/>
      </c>
      <c r="AD28" s="32" t="str">
        <f ca="1">IF(ISBLANK($B28),"",IFERROR(_xldudf_FASTTRACK_STAT($C28,"ANNRETURN","SP-DA",AD$7,TODAY()),"NA"))</f>
        <v/>
      </c>
    </row>
    <row r="29" spans="1:30" ht="14.1" x14ac:dyDescent="0.5">
      <c r="A29" s="7"/>
      <c r="B29" s="29"/>
      <c r="C29" s="38" t="str">
        <f t="shared" si="0"/>
        <v/>
      </c>
      <c r="D29" s="39" t="str">
        <f>IF(ISBLANK($B29),"",_xldudf_FASTTRACK_INFO($C29,"NAME"))</f>
        <v/>
      </c>
      <c r="E29" s="95"/>
      <c r="F29" s="40" t="str">
        <f t="shared" si="1"/>
        <v/>
      </c>
      <c r="G29" s="38"/>
      <c r="H29" s="88" t="str">
        <f ca="1">IF(ISBLANK($B29),"",_xldudf_FASTTRACK_QUOTE($C29,"PRICE",TODAY()))</f>
        <v/>
      </c>
      <c r="I29" s="40" t="str">
        <f ca="1">IF(ISBLANK($B29),"",IFERROR(_xldudf_FASTTRACK_STAT($C29,"TOTALRETURN","SP-DA",I$7,TODAY()),"NA"))</f>
        <v/>
      </c>
      <c r="J29" s="40" t="str">
        <f ca="1">IF(ISBLANK($B29),"",IFERROR(_xldudf_FASTTRACK_STAT($C29,"TOTALRETURN","SP-DA",J$7,TODAY()),"NA"))</f>
        <v/>
      </c>
      <c r="K29" s="81"/>
      <c r="L29" s="40" t="str">
        <f ca="1">IF(ISBLANK($B29),"",IFERROR(_xldudf_FASTTRACK_STAT($C29,"TOTALRETURN","SP-DA",L$7,TODAY()),"NA"))</f>
        <v/>
      </c>
      <c r="M29" s="40" t="str">
        <f ca="1">IF(ISBLANK($B29),"",IFERROR(_xldudf_FASTTRACK_STAT($C29,"TOTALRETURN","SP-DA",M$7,TODAY()),"NA"))</f>
        <v/>
      </c>
      <c r="N29" s="40" t="str">
        <f ca="1">IF(ISBLANK($B29),"",IFERROR(_xldudf_FASTTRACK_STAT($C29,"TOTALRETURN","SP-DA",N$7,TODAY()),"NA"))</f>
        <v/>
      </c>
      <c r="O29" s="40" t="str">
        <f ca="1">IF(ISBLANK($B29),"",IFERROR(_xldudf_FASTTRACK_STAT($C29,"TOTALRETURN","SP-DA",O$7,TODAY()),"NA"))</f>
        <v/>
      </c>
      <c r="P29" s="81"/>
      <c r="Q29" s="40" t="str">
        <f>IF(ISBLANK($B29),"",IFERROR(_xldudf_FASTTRACK_STAT($C29,"TOTALRETURN","SP-DA",$R$3,$R$4),"NA"))</f>
        <v/>
      </c>
      <c r="R29" s="40" t="str">
        <f>IF(ISBLANK($B29),"",IFERROR(_xldudf_FASTTRACK_STAT($C29,"ANNRETURN","SP-DA",$R$3,$R$4),"NA"))</f>
        <v/>
      </c>
      <c r="S29" s="81"/>
      <c r="T29" s="40" t="str">
        <f ca="1">IF(ISBLANK($B29),"",IFERROR(_xldudf_FASTTRACK_STAT($C29,"TOTALRETURN","SP-DA",T$7,TODAY()),"NA"))</f>
        <v/>
      </c>
      <c r="U29" s="40" t="str">
        <f ca="1">IF(ISBLANK($B29),"",IFERROR(_xldudf_FASTTRACK_STAT($C29,"ANNRETURN","SP-DA",U$7,TODAY()),"NA"))</f>
        <v/>
      </c>
      <c r="V29" s="81"/>
      <c r="W29" s="40" t="str">
        <f ca="1">IF(ISBLANK($B29),"",IFERROR(_xldudf_FASTTRACK_STAT($C29,"TOTALRETURN","SP-DA",W$7,TODAY()),"NA"))</f>
        <v/>
      </c>
      <c r="X29" s="40" t="str">
        <f ca="1">IF(ISBLANK($B29),"",IFERROR(_xldudf_FASTTRACK_STAT($C29,"ANNRETURN","SP-DA",X$7,TODAY()),"NA"))</f>
        <v/>
      </c>
      <c r="Y29" s="81"/>
      <c r="Z29" s="40" t="str">
        <f ca="1">IF(ISBLANK($B29),"",IFERROR(_xldudf_FASTTRACK_STAT($C29,"TOTALRETURN","SP-DA",Z$7,TODAY()),"NA"))</f>
        <v/>
      </c>
      <c r="AA29" s="40" t="str">
        <f ca="1">IF(ISBLANK($B29),"",IFERROR(_xldudf_FASTTRACK_STAT($C29,"ANNRETURN","SP-DA",AA$7,TODAY()),"NA"))</f>
        <v/>
      </c>
      <c r="AB29" s="81"/>
      <c r="AC29" s="40" t="str">
        <f ca="1">IF(ISBLANK($B29),"",IFERROR(_xldudf_FASTTRACK_STAT($C29,"TOTALRETURN","SP-DA",AC$7,TODAY()),"NA"))</f>
        <v/>
      </c>
      <c r="AD29" s="40" t="str">
        <f ca="1">IF(ISBLANK($B29),"",IFERROR(_xldudf_FASTTRACK_STAT($C29,"ANNRETURN","SP-DA",AD$7,TODAY()),"NA"))</f>
        <v/>
      </c>
    </row>
    <row r="30" spans="1:30" ht="14.1" x14ac:dyDescent="0.5">
      <c r="A30" s="7"/>
      <c r="B30" s="29"/>
      <c r="C30" s="30" t="str">
        <f t="shared" si="0"/>
        <v/>
      </c>
      <c r="D30" s="31" t="str">
        <f>IF(ISBLANK($B30),"",_xldudf_FASTTRACK_INFO($C30,"NAME"))</f>
        <v/>
      </c>
      <c r="E30" s="95"/>
      <c r="F30" s="32" t="str">
        <f t="shared" si="1"/>
        <v/>
      </c>
      <c r="G30" s="38"/>
      <c r="H30" s="87" t="str">
        <f ca="1">IF(ISBLANK($B30),"",_xldudf_FASTTRACK_QUOTE($C30,"PRICE",TODAY()))</f>
        <v/>
      </c>
      <c r="I30" s="32" t="str">
        <f ca="1">IF(ISBLANK($B30),"",IFERROR(_xldudf_FASTTRACK_STAT($C30,"TOTALRETURN","SP-DA",I$7,TODAY()),"NA"))</f>
        <v/>
      </c>
      <c r="J30" s="32" t="str">
        <f ca="1">IF(ISBLANK($B30),"",IFERROR(_xldudf_FASTTRACK_STAT($C30,"TOTALRETURN","SP-DA",J$7,TODAY()),"NA"))</f>
        <v/>
      </c>
      <c r="K30" s="81"/>
      <c r="L30" s="32" t="str">
        <f ca="1">IF(ISBLANK($B30),"",IFERROR(_xldudf_FASTTRACK_STAT($C30,"TOTALRETURN","SP-DA",L$7,TODAY()),"NA"))</f>
        <v/>
      </c>
      <c r="M30" s="32" t="str">
        <f ca="1">IF(ISBLANK($B30),"",IFERROR(_xldudf_FASTTRACK_STAT($C30,"TOTALRETURN","SP-DA",M$7,TODAY()),"NA"))</f>
        <v/>
      </c>
      <c r="N30" s="32" t="str">
        <f ca="1">IF(ISBLANK($B30),"",IFERROR(_xldudf_FASTTRACK_STAT($C30,"TOTALRETURN","SP-DA",N$7,TODAY()),"NA"))</f>
        <v/>
      </c>
      <c r="O30" s="32" t="str">
        <f ca="1">IF(ISBLANK($B30),"",IFERROR(_xldudf_FASTTRACK_STAT($C30,"TOTALRETURN","SP-DA",O$7,TODAY()),"NA"))</f>
        <v/>
      </c>
      <c r="P30" s="81"/>
      <c r="Q30" s="32" t="str">
        <f>IF(ISBLANK($B30),"",IFERROR(_xldudf_FASTTRACK_STAT($C30,"TOTALRETURN","SP-DA",$R$3,$R$4),"NA"))</f>
        <v/>
      </c>
      <c r="R30" s="32" t="str">
        <f>IF(ISBLANK($B30),"",IFERROR(_xldudf_FASTTRACK_STAT($C30,"ANNRETURN","SP-DA",$R$3,$R$4),"NA"))</f>
        <v/>
      </c>
      <c r="S30" s="81"/>
      <c r="T30" s="32" t="str">
        <f ca="1">IF(ISBLANK($B30),"",IFERROR(_xldudf_FASTTRACK_STAT($C30,"TOTALRETURN","SP-DA",T$7,TODAY()),"NA"))</f>
        <v/>
      </c>
      <c r="U30" s="32" t="str">
        <f ca="1">IF(ISBLANK($B30),"",IFERROR(_xldudf_FASTTRACK_STAT($C30,"ANNRETURN","SP-DA",U$7,TODAY()),"NA"))</f>
        <v/>
      </c>
      <c r="V30" s="81"/>
      <c r="W30" s="32" t="str">
        <f ca="1">IF(ISBLANK($B30),"",IFERROR(_xldudf_FASTTRACK_STAT($C30,"TOTALRETURN","SP-DA",W$7,TODAY()),"NA"))</f>
        <v/>
      </c>
      <c r="X30" s="32" t="str">
        <f ca="1">IF(ISBLANK($B30),"",IFERROR(_xldudf_FASTTRACK_STAT($C30,"ANNRETURN","SP-DA",X$7,TODAY()),"NA"))</f>
        <v/>
      </c>
      <c r="Y30" s="81"/>
      <c r="Z30" s="32" t="str">
        <f ca="1">IF(ISBLANK($B30),"",IFERROR(_xldudf_FASTTRACK_STAT($C30,"TOTALRETURN","SP-DA",Z$7,TODAY()),"NA"))</f>
        <v/>
      </c>
      <c r="AA30" s="32" t="str">
        <f ca="1">IF(ISBLANK($B30),"",IFERROR(_xldudf_FASTTRACK_STAT($C30,"ANNRETURN","SP-DA",AA$7,TODAY()),"NA"))</f>
        <v/>
      </c>
      <c r="AB30" s="81"/>
      <c r="AC30" s="32" t="str">
        <f ca="1">IF(ISBLANK($B30),"",IFERROR(_xldudf_FASTTRACK_STAT($C30,"TOTALRETURN","SP-DA",AC$7,TODAY()),"NA"))</f>
        <v/>
      </c>
      <c r="AD30" s="32" t="str">
        <f ca="1">IF(ISBLANK($B30),"",IFERROR(_xldudf_FASTTRACK_STAT($C30,"ANNRETURN","SP-DA",AD$7,TODAY()),"NA"))</f>
        <v/>
      </c>
    </row>
    <row r="31" spans="1:30" ht="14.1" x14ac:dyDescent="0.5">
      <c r="A31" s="7"/>
      <c r="B31" s="29"/>
      <c r="C31" s="38" t="str">
        <f t="shared" si="0"/>
        <v/>
      </c>
      <c r="D31" s="39" t="str">
        <f>IF(ISBLANK($B31),"",_xldudf_FASTTRACK_INFO($C31,"NAME"))</f>
        <v/>
      </c>
      <c r="E31" s="95"/>
      <c r="F31" s="40" t="str">
        <f t="shared" si="1"/>
        <v/>
      </c>
      <c r="G31" s="38"/>
      <c r="H31" s="88" t="str">
        <f ca="1">IF(ISBLANK($B31),"",_xldudf_FASTTRACK_QUOTE($C31,"PRICE",TODAY()))</f>
        <v/>
      </c>
      <c r="I31" s="40" t="str">
        <f ca="1">IF(ISBLANK($B31),"",IFERROR(_xldudf_FASTTRACK_STAT($C31,"TOTALRETURN","SP-DA",I$7,TODAY()),"NA"))</f>
        <v/>
      </c>
      <c r="J31" s="40" t="str">
        <f ca="1">IF(ISBLANK($B31),"",IFERROR(_xldudf_FASTTRACK_STAT($C31,"TOTALRETURN","SP-DA",J$7,TODAY()),"NA"))</f>
        <v/>
      </c>
      <c r="K31" s="81"/>
      <c r="L31" s="40" t="str">
        <f ca="1">IF(ISBLANK($B31),"",IFERROR(_xldudf_FASTTRACK_STAT($C31,"TOTALRETURN","SP-DA",L$7,TODAY()),"NA"))</f>
        <v/>
      </c>
      <c r="M31" s="40" t="str">
        <f ca="1">IF(ISBLANK($B31),"",IFERROR(_xldudf_FASTTRACK_STAT($C31,"TOTALRETURN","SP-DA",M$7,TODAY()),"NA"))</f>
        <v/>
      </c>
      <c r="N31" s="40" t="str">
        <f ca="1">IF(ISBLANK($B31),"",IFERROR(_xldudf_FASTTRACK_STAT($C31,"TOTALRETURN","SP-DA",N$7,TODAY()),"NA"))</f>
        <v/>
      </c>
      <c r="O31" s="40" t="str">
        <f ca="1">IF(ISBLANK($B31),"",IFERROR(_xldudf_FASTTRACK_STAT($C31,"TOTALRETURN","SP-DA",O$7,TODAY()),"NA"))</f>
        <v/>
      </c>
      <c r="P31" s="81"/>
      <c r="Q31" s="40" t="str">
        <f>IF(ISBLANK($B31),"",IFERROR(_xldudf_FASTTRACK_STAT($C31,"TOTALRETURN","SP-DA",$R$3,$R$4),"NA"))</f>
        <v/>
      </c>
      <c r="R31" s="40" t="str">
        <f>IF(ISBLANK($B31),"",IFERROR(_xldudf_FASTTRACK_STAT($C31,"ANNRETURN","SP-DA",$R$3,$R$4),"NA"))</f>
        <v/>
      </c>
      <c r="S31" s="81"/>
      <c r="T31" s="40" t="str">
        <f ca="1">IF(ISBLANK($B31),"",IFERROR(_xldudf_FASTTRACK_STAT($C31,"TOTALRETURN","SP-DA",T$7,TODAY()),"NA"))</f>
        <v/>
      </c>
      <c r="U31" s="40" t="str">
        <f ca="1">IF(ISBLANK($B31),"",IFERROR(_xldudf_FASTTRACK_STAT($C31,"ANNRETURN","SP-DA",U$7,TODAY()),"NA"))</f>
        <v/>
      </c>
      <c r="V31" s="81"/>
      <c r="W31" s="40" t="str">
        <f ca="1">IF(ISBLANK($B31),"",IFERROR(_xldudf_FASTTRACK_STAT($C31,"TOTALRETURN","SP-DA",W$7,TODAY()),"NA"))</f>
        <v/>
      </c>
      <c r="X31" s="40" t="str">
        <f ca="1">IF(ISBLANK($B31),"",IFERROR(_xldudf_FASTTRACK_STAT($C31,"ANNRETURN","SP-DA",X$7,TODAY()),"NA"))</f>
        <v/>
      </c>
      <c r="Y31" s="81"/>
      <c r="Z31" s="40" t="str">
        <f ca="1">IF(ISBLANK($B31),"",IFERROR(_xldudf_FASTTRACK_STAT($C31,"TOTALRETURN","SP-DA",Z$7,TODAY()),"NA"))</f>
        <v/>
      </c>
      <c r="AA31" s="40" t="str">
        <f ca="1">IF(ISBLANK($B31),"",IFERROR(_xldudf_FASTTRACK_STAT($C31,"ANNRETURN","SP-DA",AA$7,TODAY()),"NA"))</f>
        <v/>
      </c>
      <c r="AB31" s="81"/>
      <c r="AC31" s="40" t="str">
        <f ca="1">IF(ISBLANK($B31),"",IFERROR(_xldudf_FASTTRACK_STAT($C31,"TOTALRETURN","SP-DA",AC$7,TODAY()),"NA"))</f>
        <v/>
      </c>
      <c r="AD31" s="40" t="str">
        <f ca="1">IF(ISBLANK($B31),"",IFERROR(_xldudf_FASTTRACK_STAT($C31,"ANNRETURN","SP-DA",AD$7,TODAY()),"NA"))</f>
        <v/>
      </c>
    </row>
    <row r="32" spans="1:30" ht="14.1" x14ac:dyDescent="0.5">
      <c r="A32" s="7"/>
      <c r="B32" s="29"/>
      <c r="C32" s="30" t="str">
        <f t="shared" si="0"/>
        <v/>
      </c>
      <c r="D32" s="31" t="str">
        <f>IF(ISBLANK($B32),"",_xldudf_FASTTRACK_INFO($C32,"NAME"))</f>
        <v/>
      </c>
      <c r="E32" s="95"/>
      <c r="F32" s="32" t="str">
        <f t="shared" si="1"/>
        <v/>
      </c>
      <c r="G32" s="38"/>
      <c r="H32" s="87" t="str">
        <f ca="1">IF(ISBLANK($B32),"",_xldudf_FASTTRACK_QUOTE($C32,"PRICE",TODAY()))</f>
        <v/>
      </c>
      <c r="I32" s="32" t="str">
        <f ca="1">IF(ISBLANK($B32),"",IFERROR(_xldudf_FASTTRACK_STAT($C32,"TOTALRETURN","SP-DA",I$7,TODAY()),"NA"))</f>
        <v/>
      </c>
      <c r="J32" s="32" t="str">
        <f ca="1">IF(ISBLANK($B32),"",IFERROR(_xldudf_FASTTRACK_STAT($C32,"TOTALRETURN","SP-DA",J$7,TODAY()),"NA"))</f>
        <v/>
      </c>
      <c r="K32" s="81"/>
      <c r="L32" s="32" t="str">
        <f ca="1">IF(ISBLANK($B32),"",IFERROR(_xldudf_FASTTRACK_STAT($C32,"TOTALRETURN","SP-DA",L$7,TODAY()),"NA"))</f>
        <v/>
      </c>
      <c r="M32" s="32" t="str">
        <f ca="1">IF(ISBLANK($B32),"",IFERROR(_xldudf_FASTTRACK_STAT($C32,"TOTALRETURN","SP-DA",M$7,TODAY()),"NA"))</f>
        <v/>
      </c>
      <c r="N32" s="32" t="str">
        <f ca="1">IF(ISBLANK($B32),"",IFERROR(_xldudf_FASTTRACK_STAT($C32,"TOTALRETURN","SP-DA",N$7,TODAY()),"NA"))</f>
        <v/>
      </c>
      <c r="O32" s="32" t="str">
        <f ca="1">IF(ISBLANK($B32),"",IFERROR(_xldudf_FASTTRACK_STAT($C32,"TOTALRETURN","SP-DA",O$7,TODAY()),"NA"))</f>
        <v/>
      </c>
      <c r="P32" s="81"/>
      <c r="Q32" s="32" t="str">
        <f>IF(ISBLANK($B32),"",IFERROR(_xldudf_FASTTRACK_STAT($C32,"TOTALRETURN","SP-DA",$R$3,$R$4),"NA"))</f>
        <v/>
      </c>
      <c r="R32" s="32" t="str">
        <f>IF(ISBLANK($B32),"",IFERROR(_xldudf_FASTTRACK_STAT($C32,"ANNRETURN","SP-DA",$R$3,$R$4),"NA"))</f>
        <v/>
      </c>
      <c r="S32" s="81"/>
      <c r="T32" s="32" t="str">
        <f ca="1">IF(ISBLANK($B32),"",IFERROR(_xldudf_FASTTRACK_STAT($C32,"TOTALRETURN","SP-DA",T$7,TODAY()),"NA"))</f>
        <v/>
      </c>
      <c r="U32" s="32" t="str">
        <f ca="1">IF(ISBLANK($B32),"",IFERROR(_xldudf_FASTTRACK_STAT($C32,"ANNRETURN","SP-DA",U$7,TODAY()),"NA"))</f>
        <v/>
      </c>
      <c r="V32" s="81"/>
      <c r="W32" s="32" t="str">
        <f ca="1">IF(ISBLANK($B32),"",IFERROR(_xldudf_FASTTRACK_STAT($C32,"TOTALRETURN","SP-DA",W$7,TODAY()),"NA"))</f>
        <v/>
      </c>
      <c r="X32" s="32" t="str">
        <f ca="1">IF(ISBLANK($B32),"",IFERROR(_xldudf_FASTTRACK_STAT($C32,"ANNRETURN","SP-DA",X$7,TODAY()),"NA"))</f>
        <v/>
      </c>
      <c r="Y32" s="81"/>
      <c r="Z32" s="32" t="str">
        <f ca="1">IF(ISBLANK($B32),"",IFERROR(_xldudf_FASTTRACK_STAT($C32,"TOTALRETURN","SP-DA",Z$7,TODAY()),"NA"))</f>
        <v/>
      </c>
      <c r="AA32" s="32" t="str">
        <f ca="1">IF(ISBLANK($B32),"",IFERROR(_xldudf_FASTTRACK_STAT($C32,"ANNRETURN","SP-DA",AA$7,TODAY()),"NA"))</f>
        <v/>
      </c>
      <c r="AB32" s="81"/>
      <c r="AC32" s="32" t="str">
        <f ca="1">IF(ISBLANK($B32),"",IFERROR(_xldudf_FASTTRACK_STAT($C32,"TOTALRETURN","SP-DA",AC$7,TODAY()),"NA"))</f>
        <v/>
      </c>
      <c r="AD32" s="32" t="str">
        <f ca="1">IF(ISBLANK($B32),"",IFERROR(_xldudf_FASTTRACK_STAT($C32,"ANNRETURN","SP-DA",AD$7,TODAY()),"NA"))</f>
        <v/>
      </c>
    </row>
    <row r="33" spans="1:30" ht="14.1" x14ac:dyDescent="0.5">
      <c r="A33" s="7"/>
      <c r="B33" s="28"/>
      <c r="C33" s="34" t="str">
        <f t="shared" si="0"/>
        <v/>
      </c>
      <c r="D33" s="35" t="str">
        <f>IF(ISBLANK($B33),"",_xldudf_FASTTRACK_INFO($C33,"NAME"))</f>
        <v/>
      </c>
      <c r="E33" s="96"/>
      <c r="F33" s="36" t="str">
        <f t="shared" si="1"/>
        <v/>
      </c>
      <c r="G33" s="34"/>
      <c r="H33" s="89" t="str">
        <f ca="1">IF(ISBLANK($B33),"",_xldudf_FASTTRACK_QUOTE($C33,"PRICE",TODAY()))</f>
        <v/>
      </c>
      <c r="I33" s="36" t="str">
        <f ca="1">IF(ISBLANK($B33),"",IFERROR(_xldudf_FASTTRACK_STAT($C33,"TOTALRETURN","SP-DA",I$7,TODAY()),"NA"))</f>
        <v/>
      </c>
      <c r="J33" s="36" t="str">
        <f ca="1">IF(ISBLANK($B33),"",IFERROR(_xldudf_FASTTRACK_STAT($C33,"TOTALRETURN","SP-DA",J$7,TODAY()),"NA"))</f>
        <v/>
      </c>
      <c r="K33" s="82"/>
      <c r="L33" s="36" t="str">
        <f ca="1">IF(ISBLANK($B33),"",IFERROR(_xldudf_FASTTRACK_STAT($C33,"TOTALRETURN","SP-DA",L$7,TODAY()),"NA"))</f>
        <v/>
      </c>
      <c r="M33" s="36" t="str">
        <f ca="1">IF(ISBLANK($B33),"",IFERROR(_xldudf_FASTTRACK_STAT($C33,"TOTALRETURN","SP-DA",M$7,TODAY()),"NA"))</f>
        <v/>
      </c>
      <c r="N33" s="36" t="str">
        <f ca="1">IF(ISBLANK($B33),"",IFERROR(_xldudf_FASTTRACK_STAT($C33,"TOTALRETURN","SP-DA",N$7,TODAY()),"NA"))</f>
        <v/>
      </c>
      <c r="O33" s="36" t="str">
        <f ca="1">IF(ISBLANK($B33),"",IFERROR(_xldudf_FASTTRACK_STAT($C33,"TOTALRETURN","SP-DA",O$7,TODAY()),"NA"))</f>
        <v/>
      </c>
      <c r="P33" s="82"/>
      <c r="Q33" s="36" t="str">
        <f>IF(ISBLANK($B33),"",IFERROR(_xldudf_FASTTRACK_STAT($C33,"TOTALRETURN","SP-DA",$R$3,$R$4),"NA"))</f>
        <v/>
      </c>
      <c r="R33" s="36" t="str">
        <f>IF(ISBLANK($B33),"",IFERROR(_xldudf_FASTTRACK_STAT($C33,"ANNRETURN","SP-DA",$R$3,$R$4),"NA"))</f>
        <v/>
      </c>
      <c r="S33" s="82"/>
      <c r="T33" s="36" t="str">
        <f ca="1">IF(ISBLANK($B33),"",IFERROR(_xldudf_FASTTRACK_STAT($C33,"TOTALRETURN","SP-DA",T$7,TODAY()),"NA"))</f>
        <v/>
      </c>
      <c r="U33" s="36" t="str">
        <f ca="1">IF(ISBLANK($B33),"",IFERROR(_xldudf_FASTTRACK_STAT($C33,"ANNRETURN","SP-DA",U$7,TODAY()),"NA"))</f>
        <v/>
      </c>
      <c r="V33" s="82"/>
      <c r="W33" s="36" t="str">
        <f ca="1">IF(ISBLANK($B33),"",IFERROR(_xldudf_FASTTRACK_STAT($C33,"TOTALRETURN","SP-DA",W$7,TODAY()),"NA"))</f>
        <v/>
      </c>
      <c r="X33" s="36" t="str">
        <f ca="1">IF(ISBLANK($B33),"",IFERROR(_xldudf_FASTTRACK_STAT($C33,"ANNRETURN","SP-DA",X$7,TODAY()),"NA"))</f>
        <v/>
      </c>
      <c r="Y33" s="82"/>
      <c r="Z33" s="36" t="str">
        <f ca="1">IF(ISBLANK($B33),"",IFERROR(_xldudf_FASTTRACK_STAT($C33,"TOTALRETURN","SP-DA",Z$7,TODAY()),"NA"))</f>
        <v/>
      </c>
      <c r="AA33" s="36" t="str">
        <f ca="1">IF(ISBLANK($B33),"",IFERROR(_xldudf_FASTTRACK_STAT($C33,"ANNRETURN","SP-DA",AA$7,TODAY()),"NA"))</f>
        <v/>
      </c>
      <c r="AB33" s="82"/>
      <c r="AC33" s="36" t="str">
        <f ca="1">IF(ISBLANK($B33),"",IFERROR(_xldudf_FASTTRACK_STAT($C33,"TOTALRETURN","SP-DA",AC$7,TODAY()),"NA"))</f>
        <v/>
      </c>
      <c r="AD33" s="36" t="str">
        <f ca="1">IF(ISBLANK($B33),"",IFERROR(_xldudf_FASTTRACK_STAT($C33,"ANNRETURN","SP-DA",AD$7,TODAY()),"NA"))</f>
        <v/>
      </c>
    </row>
    <row r="34" spans="1:30" ht="14.1" x14ac:dyDescent="0.5">
      <c r="A34" s="7"/>
      <c r="B34" s="20" t="s">
        <v>33</v>
      </c>
      <c r="C34" s="20"/>
      <c r="D34" s="24" t="s">
        <v>34</v>
      </c>
      <c r="E34" s="21">
        <v>100</v>
      </c>
      <c r="F34" s="22">
        <f>IF(ISBLANK($B34),"",IF($E$6="Dollar Value",$E34/SUM($E$9:$E$34),IF($E$6="Weighting",$E34,IFERROR(($E34*$H34)/SUMPRODUCT($H$9:$H$34,$E$9:$E$34),""))))</f>
        <v>2.6659557451346307E-4</v>
      </c>
      <c r="G34" s="66"/>
      <c r="H34" s="90">
        <v>1</v>
      </c>
      <c r="I34" s="22">
        <v>0</v>
      </c>
      <c r="J34" s="22">
        <v>0</v>
      </c>
      <c r="K34" s="83"/>
      <c r="L34" s="22">
        <v>0</v>
      </c>
      <c r="M34" s="22">
        <v>0</v>
      </c>
      <c r="N34" s="22">
        <v>0</v>
      </c>
      <c r="O34" s="22">
        <v>0</v>
      </c>
      <c r="P34" s="83"/>
      <c r="Q34" s="22">
        <v>0</v>
      </c>
      <c r="R34" s="22">
        <v>0</v>
      </c>
      <c r="S34" s="83"/>
      <c r="T34" s="22">
        <v>0</v>
      </c>
      <c r="U34" s="22">
        <v>0</v>
      </c>
      <c r="V34" s="83"/>
      <c r="W34" s="22">
        <v>0</v>
      </c>
      <c r="X34" s="22">
        <f t="shared" ref="X34" ca="1" si="2">IFERROR((1+W34)^(1/X$7)-1,"NA")</f>
        <v>0</v>
      </c>
      <c r="Y34" s="83"/>
      <c r="Z34" s="22">
        <v>0</v>
      </c>
      <c r="AA34" s="22">
        <v>0</v>
      </c>
      <c r="AB34" s="83"/>
      <c r="AC34" s="22">
        <v>0</v>
      </c>
      <c r="AD34" s="22">
        <v>0</v>
      </c>
    </row>
    <row r="35" spans="1:30" ht="3.75" customHeight="1" thickBot="1" x14ac:dyDescent="0.55000000000000004">
      <c r="A35" s="7"/>
      <c r="B35" s="7"/>
      <c r="C35" s="7"/>
      <c r="D35" s="7"/>
      <c r="E35" s="7"/>
      <c r="F35" s="7"/>
      <c r="G35" s="7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</row>
    <row r="36" spans="1:30" ht="14.4" x14ac:dyDescent="0.55000000000000004">
      <c r="A36" s="7"/>
      <c r="B36" s="48"/>
      <c r="C36" s="48"/>
      <c r="D36" s="48" t="s">
        <v>35</v>
      </c>
      <c r="E36" s="49">
        <f>SUM(F9:F34)</f>
        <v>1</v>
      </c>
      <c r="F36" s="50"/>
      <c r="G36" s="67"/>
      <c r="H36" s="51"/>
      <c r="I36" s="52">
        <f ca="1">SUMPRODUCT(I9:I34,$F9:$F34)</f>
        <v>-1.398899910454655E-2</v>
      </c>
      <c r="J36" s="52">
        <f ca="1">SUMPRODUCT(J9:J34,$F9:$F34)</f>
        <v>-2.736919169141816E-2</v>
      </c>
      <c r="K36" s="84"/>
      <c r="L36" s="52">
        <f t="shared" ref="L36:O36" ca="1" si="3">SUMPRODUCT(L9:L34,$F9:$F34)</f>
        <v>-2.8090513546210744E-2</v>
      </c>
      <c r="M36" s="52">
        <f t="shared" ca="1" si="3"/>
        <v>-1.2889201964739805E-2</v>
      </c>
      <c r="N36" s="52">
        <f t="shared" ca="1" si="3"/>
        <v>1.8466630679831772E-2</v>
      </c>
      <c r="O36" s="52">
        <f t="shared" ca="1" si="3"/>
        <v>8.6959662550372407E-2</v>
      </c>
      <c r="P36" s="84"/>
      <c r="Q36" s="52">
        <f>SUMPRODUCT(Q9:Q34,$F9:$F34)</f>
        <v>9.6304420900878637E-3</v>
      </c>
      <c r="R36" s="52">
        <f>SUMPRODUCT(R9:R34,$F9:$F34)</f>
        <v>0.24196417695724537</v>
      </c>
      <c r="S36" s="84"/>
      <c r="T36" s="52">
        <f ca="1">SUMPRODUCT(T9:T34,$F9:$F34)</f>
        <v>0.61283190548700872</v>
      </c>
      <c r="U36" s="52">
        <f ca="1">SUMPRODUCT(U9:U34,$F9:$F34)</f>
        <v>0.17049469953491367</v>
      </c>
      <c r="V36" s="84"/>
      <c r="W36" s="52">
        <f ca="1">SUMPRODUCT(W9:W34,$F9:$F34)</f>
        <v>0.56483464719616738</v>
      </c>
      <c r="X36" s="52">
        <f ca="1">SUMPRODUCT(X9:X34,$F9:$F34)</f>
        <v>8.6731283065281273E-2</v>
      </c>
      <c r="Y36" s="84"/>
      <c r="Z36" s="52">
        <f ca="1">SUMPRODUCT(Z9:Z34,$F9:$F34)</f>
        <v>1.2928911645474468</v>
      </c>
      <c r="AA36" s="52">
        <f ca="1">SUMPRODUCT(AA9:AA34,$F9:$F34)</f>
        <v>0.12029776779743383</v>
      </c>
      <c r="AB36" s="84"/>
      <c r="AC36" s="52">
        <f ca="1">SUMPRODUCT(AC9:AC34,$F9:$F34)</f>
        <v>2.8303208507372828</v>
      </c>
      <c r="AD36" s="52">
        <f ca="1">SUMPRODUCT(AD9:AD34,$F9:$F34)</f>
        <v>0.13487527363285653</v>
      </c>
    </row>
    <row r="37" spans="1:30" ht="14.1" x14ac:dyDescent="0.5">
      <c r="A37" s="7"/>
      <c r="B37" s="7"/>
      <c r="C37" s="7"/>
      <c r="D37" s="7"/>
      <c r="E37" s="7"/>
      <c r="F37" s="7"/>
      <c r="G37" s="7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</row>
    <row r="38" spans="1:30" ht="14.1" x14ac:dyDescent="0.5">
      <c r="A38" s="7"/>
      <c r="B38" s="98" t="s">
        <v>36</v>
      </c>
      <c r="C38" s="98"/>
      <c r="D38" s="98"/>
      <c r="E38" s="98"/>
      <c r="F38" s="25"/>
      <c r="G38" s="68"/>
      <c r="H38" s="27"/>
      <c r="I38" s="27"/>
      <c r="J38" s="27"/>
      <c r="K38" s="73"/>
      <c r="L38" s="27"/>
      <c r="M38" s="27"/>
      <c r="N38" s="27"/>
      <c r="O38" s="27"/>
      <c r="P38" s="73"/>
      <c r="Q38" s="27"/>
      <c r="R38" s="27"/>
      <c r="S38" s="73"/>
      <c r="T38" s="27"/>
      <c r="U38" s="27"/>
      <c r="V38" s="73"/>
      <c r="W38" s="27"/>
      <c r="X38" s="27"/>
      <c r="Y38" s="73"/>
      <c r="Z38" s="27"/>
      <c r="AA38" s="27"/>
      <c r="AB38" s="73"/>
      <c r="AC38" s="27"/>
      <c r="AD38" s="27"/>
    </row>
    <row r="39" spans="1:30" ht="6.75" customHeight="1" x14ac:dyDescent="0.5">
      <c r="A39" s="7"/>
      <c r="B39" s="7"/>
      <c r="C39" s="7"/>
      <c r="D39" s="7"/>
      <c r="E39" s="7"/>
      <c r="F39" s="7"/>
      <c r="G39" s="7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</row>
    <row r="40" spans="1:30" ht="14.1" hidden="1" x14ac:dyDescent="0.5">
      <c r="A40" s="7"/>
      <c r="B40" s="7"/>
      <c r="C40" s="7"/>
      <c r="D40" s="7" t="s">
        <v>27</v>
      </c>
      <c r="E40" s="7"/>
      <c r="F40" s="7"/>
      <c r="G40" s="7"/>
      <c r="H40" s="77" t="s">
        <v>37</v>
      </c>
      <c r="I40" s="78">
        <f ca="1">EOMONTH(E3,-1)</f>
        <v>46053</v>
      </c>
      <c r="J40" s="77" t="s">
        <v>38</v>
      </c>
      <c r="K40" s="77"/>
      <c r="L40" s="77" t="s">
        <v>39</v>
      </c>
      <c r="M40" s="77" t="s">
        <v>40</v>
      </c>
      <c r="N40" s="77" t="s">
        <v>41</v>
      </c>
      <c r="O40" s="77" t="s">
        <v>42</v>
      </c>
      <c r="P40" s="77"/>
      <c r="Q40" s="77"/>
      <c r="R40" s="77"/>
      <c r="S40" s="77"/>
      <c r="T40" s="77" t="s">
        <v>43</v>
      </c>
      <c r="U40" s="77">
        <v>3</v>
      </c>
      <c r="V40" s="77"/>
      <c r="W40" s="77" t="s">
        <v>44</v>
      </c>
      <c r="X40" s="77">
        <v>5</v>
      </c>
      <c r="Y40" s="77"/>
      <c r="Z40" s="77" t="s">
        <v>45</v>
      </c>
      <c r="AA40" s="77">
        <v>7</v>
      </c>
      <c r="AB40" s="77"/>
      <c r="AC40" s="77" t="s">
        <v>46</v>
      </c>
      <c r="AD40" s="77">
        <v>10</v>
      </c>
    </row>
    <row r="41" spans="1:30" ht="14.1" hidden="1" x14ac:dyDescent="0.5">
      <c r="A41" s="7"/>
      <c r="B41" s="7"/>
      <c r="C41" s="7"/>
      <c r="D41" s="7"/>
      <c r="E41" s="7"/>
      <c r="F41" s="7"/>
      <c r="G41" s="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</row>
    <row r="42" spans="1:30" ht="14.1" x14ac:dyDescent="0.5">
      <c r="A42" s="7"/>
      <c r="B42" s="16" t="s">
        <v>47</v>
      </c>
      <c r="C42" s="7" t="str">
        <f t="shared" ref="C42:C44" si="4">IF(ISBLANK(B42),"",IF(AND(LEN(B42)=5,RIGHT(B42,1)="x"),CONCATENATE("M:",B42),B42))</f>
        <v>SP-DA</v>
      </c>
      <c r="D42" s="19" t="str">
        <f>IF(ISBLANK($B42),"",_xldudf_FASTTRACK_INFO($C42,"NAME"))</f>
        <v>S&amp;P 500 Total Return Index</v>
      </c>
      <c r="E42" s="17">
        <v>0.6</v>
      </c>
      <c r="F42" s="13"/>
      <c r="G42" s="7"/>
      <c r="H42" s="91">
        <f ca="1">IF(ISBLANK($B42),"",_xldudf_FASTTRACK_QUOTE($C42,"PRICE",TODAY()))</f>
        <v>15220.13</v>
      </c>
      <c r="I42" s="10">
        <f ca="1">IF(ISBLANK($B42),"",IFERROR(_xldudf_FASTTRACK_STAT($C42,"TOTALRETURN","SP-DA",I$7,TODAY()),"NA"))</f>
        <v>-1.4313662427228445E-2</v>
      </c>
      <c r="J42" s="10">
        <f ca="1">IF(ISBLANK($B42),"",IFERROR(_xldudf_FASTTRACK_STAT($C42,"TOTALRETURN","SP-DA",J$7,TODAY()),"NA"))</f>
        <v>-2.0971785773570322E-5</v>
      </c>
      <c r="K42" s="80"/>
      <c r="L42" s="10">
        <f ca="1">IF(ISBLANK($B42),"",IFERROR(_xldudf_FASTTRACK_STAT($C42,"TOTALRETURN","SP-DA",L$7,TODAY()),"NA"))</f>
        <v>-1.4206446205731166E-2</v>
      </c>
      <c r="M42" s="10">
        <f ca="1">IF(ISBLANK($B42),"",IFERROR(_xldudf_FASTTRACK_STAT($C42,"TOTALRETURN","SP-DA",M$7,TODAY()),"NA"))</f>
        <v>1.8237808010960931E-2</v>
      </c>
      <c r="N42" s="10">
        <f ca="1">IF(ISBLANK($B42),"",IFERROR(_xldudf_FASTTRACK_STAT($C42,"TOTALRETURN","SP-DA",N$7,TODAY()),"NA"))</f>
        <v>6.6315627164117957E-2</v>
      </c>
      <c r="O42" s="10">
        <f ca="1">IF(ISBLANK($B42),"",IFERROR(_xldudf_FASTTRACK_STAT($C42,"TOTALRETURN","SP-DA",O$7,TODAY()),"NA"))</f>
        <v>0.13218900402436928</v>
      </c>
      <c r="P42" s="80"/>
      <c r="Q42" s="10">
        <f>IF(ISBLANK($B42),"",IFERROR(_xldudf_FASTTRACK_STAT($C42,"TOTALRETURN","SP-DA",$R$3,$R$4),"NA"))</f>
        <v>-3.9215267403868565E-4</v>
      </c>
      <c r="R42" s="10">
        <f>IF(ISBLANK($B42),"",IFERROR(_xldudf_FASTTRACK_STAT($C42,"ANNRETURN","SP-DA",$R$3,$R$4),"NA"))</f>
        <v>-4.7003430816372482E-3</v>
      </c>
      <c r="S42" s="80"/>
      <c r="T42" s="10">
        <f ca="1">IF(ISBLANK($B42),"",IFERROR(_xldudf_FASTTRACK_STAT($C42,"TOTALRETURN","SP-DA",T$7,TODAY()),"NA"))</f>
        <v>0.74307899332894312</v>
      </c>
      <c r="U42" s="10">
        <f ca="1">IF(ISBLANK($B42),"",IFERROR(_xldudf_FASTTRACK_STAT($C42,"ANNRETURN","SP-DA",U$7,TODAY()),"NA"))</f>
        <v>0.20548822943195511</v>
      </c>
      <c r="V42" s="80"/>
      <c r="W42" s="10">
        <f ca="1">IF(ISBLANK($B42),"",IFERROR(_xldudf_FASTTRACK_STAT($C42,"TOTALRETURN","SP-DA",W$7,TODAY()),"NA"))</f>
        <v>0.86998781201008446</v>
      </c>
      <c r="X42" s="10">
        <f ca="1">IF(ISBLANK($B42),"",IFERROR(_xldudf_FASTTRACK_STAT($C42,"ANNRETURN","SP-DA",X$7,TODAY()),"NA"))</f>
        <v>0.13406647192026844</v>
      </c>
      <c r="Y42" s="80"/>
      <c r="Z42" s="10">
        <f ca="1">IF(ISBLANK($B42),"",IFERROR(_xldudf_FASTTRACK_STAT($C42,"TOTALRETURN","SP-DA",Z$7,TODAY()),"NA"))</f>
        <v>1.7506573870423814</v>
      </c>
      <c r="AA42" s="10">
        <f ca="1">IF(ISBLANK($B42),"",IFERROR(_xldudf_FASTTRACK_STAT($C42,"ANNRETURN","SP-DA",AA$7,TODAY()),"NA"))</f>
        <v>0.15625437361831129</v>
      </c>
      <c r="AB42" s="80"/>
      <c r="AC42" s="10">
        <f ca="1">IF(ISBLANK($B42),"",IFERROR(_xldudf_FASTTRACK_STAT($C42,"TOTALRETURN","SP-DA",AC$7,TODAY()),"NA"))</f>
        <v>3.2810896714671469</v>
      </c>
      <c r="AD42" s="10">
        <f ca="1">IF(ISBLANK($B42),"",IFERROR(_xldudf_FASTTRACK_STAT($C42,"ANNRETURN","SP-DA",AD$7,TODAY()),"NA"))</f>
        <v>0.15709486204219281</v>
      </c>
    </row>
    <row r="43" spans="1:30" ht="14.1" x14ac:dyDescent="0.5">
      <c r="A43" s="7"/>
      <c r="B43" s="29" t="s">
        <v>62</v>
      </c>
      <c r="C43" s="30" t="str">
        <f t="shared" si="4"/>
        <v>BBG-</v>
      </c>
      <c r="D43" s="31" t="str">
        <f>IF(ISBLANK($B43),"",_xldudf_FASTTRACK_INFO($C43,"NAME"))</f>
        <v>BBG US Agg Idx TR USD</v>
      </c>
      <c r="E43" s="43">
        <v>0.4</v>
      </c>
      <c r="F43" s="44"/>
      <c r="G43" s="38"/>
      <c r="H43" s="92">
        <f ca="1">IF(ISBLANK($B43),"",_xldudf_FASTTRACK_QUOTE($C43,"PRICE",TODAY()))</f>
        <v>2378.92</v>
      </c>
      <c r="I43" s="32">
        <f ca="1">IF(ISBLANK($B43),"",IFERROR(_xldudf_FASTTRACK_STAT($C43,"TOTALRETURN","SP-DA",I$7,TODAY()),"NA"))</f>
        <v>1.1720876428960237E-2</v>
      </c>
      <c r="J43" s="32">
        <f ca="1">IF(ISBLANK($B43),"",IFERROR(_xldudf_FASTTRACK_STAT($C43,"TOTALRETURN","SP-DA",J$7,TODAY()),"NA"))</f>
        <v>1.2802009494007775E-2</v>
      </c>
      <c r="K43" s="81"/>
      <c r="L43" s="32">
        <f ca="1">IF(ISBLANK($B43),"",IFERROR(_xldudf_FASTTRACK_STAT($C43,"TOTALRETURN","SP-DA",L$7,TODAY()),"NA"))</f>
        <v>1.2715778719056593E-2</v>
      </c>
      <c r="M43" s="32">
        <f ca="1">IF(ISBLANK($B43),"",IFERROR(_xldudf_FASTTRACK_STAT($C43,"TOTALRETURN","SP-DA",M$7,TODAY()),"NA"))</f>
        <v>1.9748376449407447E-2</v>
      </c>
      <c r="N43" s="32">
        <f ca="1">IF(ISBLANK($B43),"",IFERROR(_xldudf_FASTTRACK_STAT($C43,"TOTALRETURN","SP-DA",N$7,TODAY()),"NA"))</f>
        <v>4.1180306631127983E-2</v>
      </c>
      <c r="O43" s="32">
        <f ca="1">IF(ISBLANK($B43),"",IFERROR(_xldudf_FASTTRACK_STAT($C43,"TOTALRETURN","SP-DA",O$7,TODAY()),"NA"))</f>
        <v>7.4761457279167276E-2</v>
      </c>
      <c r="P43" s="81"/>
      <c r="Q43" s="32">
        <f>IF(ISBLANK($B43),"",IFERROR(_xldudf_FASTTRACK_STAT($C43,"TOTALRETURN","SP-DA",$R$3,$R$4),"NA"))</f>
        <v>1.9244943820224791E-2</v>
      </c>
      <c r="R43" s="32">
        <f>IF(ISBLANK($B43),"",IFERROR(_xldudf_FASTTRACK_STAT($C43,"ANNRETURN","SP-DA",$R$3,$R$4),"NA"))</f>
        <v>0.25730702755878609</v>
      </c>
      <c r="S43" s="81"/>
      <c r="T43" s="32">
        <f ca="1">IF(ISBLANK($B43),"",IFERROR(_xldudf_FASTTRACK_STAT($C43,"TOTALRETURN","SP-DA",T$7,TODAY()),"NA"))</f>
        <v>0.15136702207465988</v>
      </c>
      <c r="U43" s="32">
        <f ca="1">IF(ISBLANK($B43),"",IFERROR(_xldudf_FASTTRACK_STAT($C43,"ANNRETURN","SP-DA",U$7,TODAY()),"NA"))</f>
        <v>4.8547808056389252E-2</v>
      </c>
      <c r="V43" s="81"/>
      <c r="W43" s="32">
        <f ca="1">IF(ISBLANK($B43),"",IFERROR(_xldudf_FASTTRACK_STAT($C43,"TOTALRETURN","SP-DA",W$7,TODAY()),"NA"))</f>
        <v>1.0934093719589161E-2</v>
      </c>
      <c r="X43" s="32">
        <f ca="1">IF(ISBLANK($B43),"",IFERROR(_xldudf_FASTTRACK_STAT($C43,"ANNRETURN","SP-DA",X$7,TODAY()),"NA"))</f>
        <v>2.1881717269465195E-3</v>
      </c>
      <c r="Y43" s="81"/>
      <c r="Z43" s="32">
        <f ca="1">IF(ISBLANK($B43),"",IFERROR(_xldudf_FASTTRACK_STAT($C43,"TOTALRETURN","SP-DA",Z$7,TODAY()),"NA"))</f>
        <v>0.14971993059885069</v>
      </c>
      <c r="AA43" s="32">
        <f ca="1">IF(ISBLANK($B43),"",IFERROR(_xldudf_FASTTRACK_STAT($C43,"ANNRETURN","SP-DA",AA$7,TODAY()),"NA"))</f>
        <v>2.0220786635447796E-2</v>
      </c>
      <c r="AB43" s="81"/>
      <c r="AC43" s="32">
        <f ca="1">IF(ISBLANK($B43),"",IFERROR(_xldudf_FASTTRACK_STAT($C43,"TOTALRETURN","SP-DA",AC$7,TODAY()),"NA"))</f>
        <v>0.21454025629243886</v>
      </c>
      <c r="AD43" s="32">
        <f ca="1">IF(ISBLANK($B43),"",IFERROR(_xldudf_FASTTRACK_STAT($C43,"ANNRETURN","SP-DA",AD$7,TODAY()),"NA"))</f>
        <v>1.9693689545010828E-2</v>
      </c>
    </row>
    <row r="44" spans="1:30" ht="14.1" x14ac:dyDescent="0.5">
      <c r="A44" s="7"/>
      <c r="B44" s="28"/>
      <c r="C44" s="34" t="str">
        <f t="shared" si="4"/>
        <v/>
      </c>
      <c r="D44" s="35" t="str">
        <f>IF(ISBLANK($B44),"",_xldudf_FASTTRACK_INFO($C44,"NAME"))</f>
        <v/>
      </c>
      <c r="E44" s="42"/>
      <c r="F44" s="45"/>
      <c r="G44" s="34"/>
      <c r="H44" s="93" t="str">
        <f ca="1">IF(ISBLANK($B44),"",_xldudf_FASTTRACK_QUOTE($C44,"PRICE",TODAY()))</f>
        <v/>
      </c>
      <c r="I44" s="36" t="str">
        <f>IF(ISBLANK($B44),"",IFERROR(IF(LEFT($C44,1)="^",_xll.YCP($C44,H$40,$E$3)/_xll.YCP($C44,H$40,I$40)-1,_xll.YCP($C44,H$7,$E$3)/_xll.YCP($C44,H$7,I$40)-1),"NA"))</f>
        <v/>
      </c>
      <c r="J44" s="36" t="str">
        <f>IF(ISBLANK($B44),"",IF(LEFT($B44,1)="^",_xll.YCP($C44,J$40,$E$3,"n","n","NA"),_xll.YCP($C44,J$7,$E$3,"n","n","NA")))</f>
        <v/>
      </c>
      <c r="K44" s="82"/>
      <c r="L44" s="36" t="str">
        <f>IF(ISBLANK($B44),"",IF(LEFT($C44,1)="^",_xll.YCP($C44,L$40,$E$3,"n","n","NA"),_xll.YCP($C44,L$7,$E$3,"n","n","NA")))</f>
        <v/>
      </c>
      <c r="M44" s="36" t="str">
        <f>IF(ISBLANK($B44),"",IF(LEFT($C44,1)="^",_xll.YCP($C44,M$40,$E$3,"n","n","NA"),_xll.YCP($C44,M$7,$E$3,"n","n","NA")))</f>
        <v/>
      </c>
      <c r="N44" s="36" t="str">
        <f>IF(ISBLANK($B44),"",IF(LEFT($C44,1)="^",_xll.YCP($C44,N$40,$E$3,"n","n","NA"),_xll.YCP($C44,N$7,$E$3,"n","n","NA")))</f>
        <v/>
      </c>
      <c r="O44" s="36" t="str">
        <f>IF(ISBLANK($B44),"",IF(LEFT($C44,1)="^",_xll.YCP($C44,O$40,$E$3,"n","n","NA"),_xll.YCP($C44,O$7,$E$3,"n","n","NA")))</f>
        <v/>
      </c>
      <c r="P44" s="82"/>
      <c r="Q44" s="36" t="str">
        <f>IF(ISBLANK($B44),"",IFERROR(IF(LEFT($B44,1)="^",_xll.YCP($C44,H$40,$R$4)/_xll.YCP($C44,H$40,$R$3)-1,_xll.YCP($C44,H$7,$R$4)/_xll.YCP($C44,H$7,$R$3)-1),"NA"))</f>
        <v/>
      </c>
      <c r="R44" s="36" t="str">
        <f>IF(ISBLANK($B44),"",IFERROR(IF(LEFT($B44,1)="^",((_xll.YCP($C44,$H$40,$R$4)/_xll.YCP($C44,$H$40,$R$3))^(365/($R$4-$R$3))-1),(((_xll.YCP($C44,$H$7,$R$4)/_xll.YCP($C44,$H$7,$R$3))^(365/($R$4-$R$3))-1))),"NA"))</f>
        <v/>
      </c>
      <c r="S44" s="82"/>
      <c r="T44" s="36" t="str">
        <f>IF(ISBLANK($B44),"",IF(LEFT($B44,1)="^",_xll.YCP($C44,T$40,$E$3,"n","n","NA"),_xll.YCP($C44,T$7,$E$3,"n","n","NA")))</f>
        <v/>
      </c>
      <c r="U44" s="36" t="str">
        <f t="shared" ref="U44" si="5">IF(ISBLANK($B44),"",IFERROR((1+T44)^(1/U$40)-1,"NA"))</f>
        <v/>
      </c>
      <c r="V44" s="82"/>
      <c r="W44" s="36" t="str">
        <f>IF(ISBLANK($B44),"",IF(LEFT($B44,1)="^",_xll.YCP($C44,W$40,$E$3,"n","n","NA"),_xll.YCP($C44,W$7,$E$3,"n","n","NA")))</f>
        <v/>
      </c>
      <c r="X44" s="36" t="str">
        <f t="shared" ref="X44" si="6">IF(ISBLANK($B44),"",IFERROR((1+W44)^(1/X$40)-1,"NA"))</f>
        <v/>
      </c>
      <c r="Y44" s="82"/>
      <c r="Z44" s="36" t="str">
        <f>IF(ISBLANK($B44),"",IF(LEFT($B44,1)="^",_xll.YCP($C44,Z$40,$E$3,"n","n","NA"),_xll.YCP($C44,Z$7,$E$3,"n","n","NA")))</f>
        <v/>
      </c>
      <c r="AA44" s="36" t="str">
        <f t="shared" ref="AA44" si="7">IF(ISBLANK($B44),"",IFERROR((1+Z44)^(1/AA$40)-1,"NA"))</f>
        <v/>
      </c>
      <c r="AB44" s="82"/>
      <c r="AC44" s="36" t="str">
        <f>IF(ISBLANK($B44),"",IF(LEFT($B44,1)="^",_xll.YCP($C44,AC$40,$E$3,"n","n","NA"),_xll.YCP($C44,AC$7,$E$3,"n","n","NA")))</f>
        <v/>
      </c>
      <c r="AD44" s="36" t="str">
        <f t="shared" ref="AD44" si="8">IF(ISBLANK($B44),"",IFERROR((1+AC44)^(1/AD$40)-1,"NA"))</f>
        <v/>
      </c>
    </row>
    <row r="45" spans="1:30" ht="5.25" customHeight="1" thickBot="1" x14ac:dyDescent="0.55000000000000004">
      <c r="A45" s="7"/>
      <c r="B45" s="7"/>
      <c r="C45" s="7"/>
      <c r="D45" s="7"/>
      <c r="E45" s="11"/>
      <c r="F45" s="7"/>
      <c r="G45" s="7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</row>
    <row r="46" spans="1:30" ht="14.4" x14ac:dyDescent="0.55000000000000004">
      <c r="A46" s="7"/>
      <c r="B46" s="48"/>
      <c r="C46" s="48"/>
      <c r="D46" s="48" t="s">
        <v>48</v>
      </c>
      <c r="E46" s="49">
        <f>SUM(E42:E44)</f>
        <v>1</v>
      </c>
      <c r="F46" s="50"/>
      <c r="G46" s="67"/>
      <c r="H46" s="51"/>
      <c r="I46" s="52">
        <f ca="1">SUMPRODUCT(I42:I44,$E42:$E44)</f>
        <v>-3.8998468847529708E-3</v>
      </c>
      <c r="J46" s="52">
        <f t="shared" ref="J46:AD46" ca="1" si="9">SUMPRODUCT(J42:J44,$E42:$E44)</f>
        <v>5.1082207261389685E-3</v>
      </c>
      <c r="K46" s="84"/>
      <c r="L46" s="52">
        <f t="shared" ca="1" si="9"/>
        <v>-3.4375562358160616E-3</v>
      </c>
      <c r="M46" s="52">
        <f t="shared" ca="1" si="9"/>
        <v>1.8842035386339537E-2</v>
      </c>
      <c r="N46" s="52">
        <f t="shared" ca="1" si="9"/>
        <v>5.6261498950921959E-2</v>
      </c>
      <c r="O46" s="52">
        <f t="shared" ca="1" si="9"/>
        <v>0.10921798532628847</v>
      </c>
      <c r="P46" s="84"/>
      <c r="Q46" s="52">
        <f t="shared" si="9"/>
        <v>7.4626859236667058E-3</v>
      </c>
      <c r="R46" s="52">
        <f t="shared" si="9"/>
        <v>0.10010260517453209</v>
      </c>
      <c r="S46" s="84"/>
      <c r="T46" s="52">
        <f t="shared" ca="1" si="9"/>
        <v>0.50639420482722974</v>
      </c>
      <c r="U46" s="52">
        <f t="shared" ca="1" si="9"/>
        <v>0.14271206088172875</v>
      </c>
      <c r="V46" s="84"/>
      <c r="W46" s="52">
        <f t="shared" ca="1" si="9"/>
        <v>0.52636632469388633</v>
      </c>
      <c r="X46" s="52">
        <f t="shared" ca="1" si="9"/>
        <v>8.1315151842939679E-2</v>
      </c>
      <c r="Y46" s="84"/>
      <c r="Z46" s="52">
        <f t="shared" ca="1" si="9"/>
        <v>1.1102824044649691</v>
      </c>
      <c r="AA46" s="52">
        <f t="shared" ca="1" si="9"/>
        <v>0.10184093882516589</v>
      </c>
      <c r="AB46" s="84"/>
      <c r="AC46" s="52">
        <f t="shared" ca="1" si="9"/>
        <v>2.0544699053972635</v>
      </c>
      <c r="AD46" s="52">
        <f t="shared" ca="1" si="9"/>
        <v>0.10213439304332</v>
      </c>
    </row>
    <row r="47" spans="1:30" ht="14.25" customHeight="1" thickBot="1" x14ac:dyDescent="0.55000000000000004">
      <c r="A47" s="7"/>
      <c r="B47" s="7"/>
      <c r="C47" s="7"/>
      <c r="D47" s="7"/>
      <c r="E47" s="7"/>
      <c r="F47" s="7"/>
      <c r="G47" s="7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</row>
    <row r="48" spans="1:30" ht="14.4" x14ac:dyDescent="0.55000000000000004">
      <c r="A48" s="7"/>
      <c r="B48" s="99" t="s">
        <v>49</v>
      </c>
      <c r="C48" s="99"/>
      <c r="D48" s="99"/>
      <c r="E48" s="54"/>
      <c r="F48" s="55"/>
      <c r="G48" s="69"/>
      <c r="H48" s="53"/>
      <c r="I48" s="56">
        <f ca="1">I36-I46</f>
        <v>-1.008915221979358E-2</v>
      </c>
      <c r="J48" s="56">
        <f t="shared" ref="J48:AD48" ca="1" si="10">J36-J46</f>
        <v>-3.2477412417557125E-2</v>
      </c>
      <c r="K48" s="85"/>
      <c r="L48" s="56">
        <f t="shared" ca="1" si="10"/>
        <v>-2.4652957310394682E-2</v>
      </c>
      <c r="M48" s="56">
        <f t="shared" ca="1" si="10"/>
        <v>-3.1731237351079342E-2</v>
      </c>
      <c r="N48" s="56">
        <f t="shared" ca="1" si="10"/>
        <v>-3.7794868271090187E-2</v>
      </c>
      <c r="O48" s="56">
        <f t="shared" ca="1" si="10"/>
        <v>-2.2258322775916065E-2</v>
      </c>
      <c r="P48" s="85"/>
      <c r="Q48" s="56">
        <f t="shared" si="10"/>
        <v>2.167756166421158E-3</v>
      </c>
      <c r="R48" s="56">
        <f t="shared" si="10"/>
        <v>0.14186157178271327</v>
      </c>
      <c r="S48" s="85"/>
      <c r="T48" s="56">
        <f t="shared" ca="1" si="10"/>
        <v>0.10643770065977898</v>
      </c>
      <c r="U48" s="56">
        <f t="shared" ca="1" si="10"/>
        <v>2.7782638653184921E-2</v>
      </c>
      <c r="V48" s="85"/>
      <c r="W48" s="56">
        <f t="shared" ca="1" si="10"/>
        <v>3.8468322502281049E-2</v>
      </c>
      <c r="X48" s="56">
        <f t="shared" ca="1" si="10"/>
        <v>5.4161312223415942E-3</v>
      </c>
      <c r="Y48" s="85"/>
      <c r="Z48" s="56">
        <f t="shared" ca="1" si="10"/>
        <v>0.18260876008247773</v>
      </c>
      <c r="AA48" s="56">
        <f t="shared" ca="1" si="10"/>
        <v>1.8456828972267941E-2</v>
      </c>
      <c r="AB48" s="85"/>
      <c r="AC48" s="56">
        <f t="shared" ca="1" si="10"/>
        <v>0.7758509453400193</v>
      </c>
      <c r="AD48" s="56">
        <f t="shared" ca="1" si="10"/>
        <v>3.2740880589536531E-2</v>
      </c>
    </row>
    <row r="49" spans="1:30" ht="14.1" x14ac:dyDescent="0.5">
      <c r="A49" s="7"/>
      <c r="B49" s="7"/>
      <c r="C49" s="7"/>
      <c r="D49" s="7"/>
      <c r="E49" s="7"/>
      <c r="F49" s="7"/>
      <c r="G49" s="7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</row>
    <row r="50" spans="1:30" ht="14.1" x14ac:dyDescent="0.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</row>
    <row r="51" spans="1:30" ht="14.1" x14ac:dyDescent="0.5">
      <c r="A51" s="7"/>
      <c r="B51" s="7"/>
      <c r="C51" s="7"/>
      <c r="D51" s="58" t="s">
        <v>50</v>
      </c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</row>
    <row r="52" spans="1:30" ht="14.1" x14ac:dyDescent="0.5">
      <c r="A52" s="7"/>
      <c r="B52" s="7"/>
      <c r="C52" s="7"/>
      <c r="D52" s="58" t="s">
        <v>51</v>
      </c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</row>
  </sheetData>
  <mergeCells count="3">
    <mergeCell ref="Q2:R2"/>
    <mergeCell ref="B38:E38"/>
    <mergeCell ref="B48:D48"/>
  </mergeCells>
  <conditionalFormatting sqref="D9:D33 F9:F34 H9:J34 L9:O34 Q9:R34 T9:U34 W9:X34 Z9:AA34 AC9:AD34 D42:D44 H42:J44 L42:O44 Q42:R44 T42:U44 W42:X44 Z42:AA44 AC42:AD44">
    <cfRule type="expression" dxfId="20" priority="1">
      <formula>MOD(ROW(),2)=1</formula>
    </cfRule>
  </conditionalFormatting>
  <conditionalFormatting sqref="E9:E34">
    <cfRule type="expression" dxfId="19" priority="2">
      <formula>holding="dollar value"</formula>
    </cfRule>
    <cfRule type="expression" dxfId="18" priority="3">
      <formula>holding="weighting"</formula>
    </cfRule>
    <cfRule type="expression" dxfId="17" priority="4">
      <formula>holding="shares"</formula>
    </cfRule>
  </conditionalFormatting>
  <conditionalFormatting sqref="E36">
    <cfRule type="expression" dxfId="16" priority="10">
      <formula>IF($E$36&lt;1,TRUE)</formula>
    </cfRule>
    <cfRule type="expression" dxfId="15" priority="11">
      <formula>IF($E$36&gt;1,TRUE)</formula>
    </cfRule>
    <cfRule type="expression" dxfId="14" priority="12">
      <formula>IF($E$36=1,TRUE)</formula>
    </cfRule>
  </conditionalFormatting>
  <conditionalFormatting sqref="E46">
    <cfRule type="expression" dxfId="13" priority="7">
      <formula>IF($E$46&lt;1,TRUE)</formula>
    </cfRule>
    <cfRule type="expression" dxfId="12" priority="8">
      <formula>IF($E$46&gt;1,TRUE)</formula>
    </cfRule>
    <cfRule type="expression" dxfId="11" priority="9">
      <formula>IF($E$46=1,TRUE)</formula>
    </cfRule>
  </conditionalFormatting>
  <conditionalFormatting sqref="I48:J48 L48:O48 Q48:R48 T48:U48 W48:X48 Z48:AA48 AC48:AD48">
    <cfRule type="cellIs" dxfId="10" priority="5" operator="lessThan">
      <formula>0</formula>
    </cfRule>
    <cfRule type="cellIs" dxfId="9" priority="6" operator="greaterThan">
      <formula>0</formula>
    </cfRule>
  </conditionalFormatting>
  <dataValidations count="1">
    <dataValidation type="list" allowBlank="1" showInputMessage="1" showErrorMessage="1" sqref="E6" xr:uid="{C0EDCD81-C8E5-4F5A-8B8B-201D4905EACD}">
      <formula1>$BC$2:$BC$4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506320-5219-499F-ADF2-409B430552FB}">
  <dimension ref="A1:V79"/>
  <sheetViews>
    <sheetView zoomScale="55" zoomScaleNormal="55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D41" sqref="D41"/>
    </sheetView>
  </sheetViews>
  <sheetFormatPr defaultColWidth="11.68359375" defaultRowHeight="13.8" x14ac:dyDescent="0.45"/>
  <cols>
    <col min="1" max="1" width="1.41796875" style="1" customWidth="1"/>
    <col min="2" max="2" width="11.41796875" style="1" customWidth="1"/>
    <col min="3" max="3" width="9.62890625" style="1" customWidth="1"/>
    <col min="4" max="4" width="45.62890625" style="1" customWidth="1"/>
    <col min="5" max="5" width="16.68359375" style="1" customWidth="1"/>
    <col min="6" max="6" width="1.734375" style="1" customWidth="1"/>
    <col min="7" max="13" width="15.7890625" style="1" customWidth="1"/>
    <col min="14" max="14" width="1.734375" style="1" customWidth="1"/>
    <col min="15" max="20" width="17.5234375" style="1" customWidth="1"/>
    <col min="21" max="16384" width="11.68359375" style="1"/>
  </cols>
  <sheetData>
    <row r="1" spans="1:22" ht="23.1" customHeight="1" x14ac:dyDescent="0.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spans="1:22" ht="18" customHeight="1" x14ac:dyDescent="0.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spans="1:22" ht="14.1" x14ac:dyDescent="0.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</row>
    <row r="4" spans="1:22" ht="14.1" x14ac:dyDescent="0.5">
      <c r="A4" s="7"/>
      <c r="B4" s="7"/>
      <c r="C4" s="7"/>
      <c r="D4" s="7"/>
      <c r="E4" s="7"/>
      <c r="F4" s="7"/>
      <c r="G4" s="100" t="s">
        <v>52</v>
      </c>
      <c r="H4" s="100"/>
      <c r="I4" s="100"/>
      <c r="J4" s="100"/>
      <c r="K4" s="100"/>
      <c r="L4" s="100"/>
      <c r="M4" s="100"/>
      <c r="N4" s="7"/>
      <c r="O4" s="100" t="s">
        <v>53</v>
      </c>
      <c r="P4" s="100"/>
      <c r="Q4" s="100"/>
      <c r="R4" s="100"/>
      <c r="S4" s="100"/>
      <c r="T4" s="100"/>
    </row>
    <row r="5" spans="1:22" s="3" customFormat="1" ht="32.049999999999997" customHeight="1" thickBot="1" x14ac:dyDescent="0.6">
      <c r="A5" s="9"/>
      <c r="B5" s="46" t="s">
        <v>54</v>
      </c>
      <c r="C5" s="46"/>
      <c r="D5" s="46" t="s">
        <v>8</v>
      </c>
      <c r="E5" s="46" t="s">
        <v>55</v>
      </c>
      <c r="F5" s="9"/>
      <c r="G5" s="62" t="str">
        <f ca="1">VLOOKUP(G7,Table2[#All],2,FALSE)</f>
        <v>Q4 2025</v>
      </c>
      <c r="H5" s="62" t="str">
        <f ca="1">VLOOKUP(H7,Table2[#All],2,FALSE)</f>
        <v>Q3 2025</v>
      </c>
      <c r="I5" s="62" t="str">
        <f ca="1">VLOOKUP(I7,Table2[#All],2,FALSE)</f>
        <v>Q2 2025</v>
      </c>
      <c r="J5" s="62" t="str">
        <f ca="1">VLOOKUP(J7,Table2[#All],2,FALSE)</f>
        <v>Q1 2025</v>
      </c>
      <c r="K5" s="62" t="str">
        <f ca="1">VLOOKUP(K7,Table2[#All],2,FALSE)</f>
        <v>Q4 2024</v>
      </c>
      <c r="L5" s="62" t="str">
        <f ca="1">VLOOKUP(L7,Table2[#All],2,FALSE)</f>
        <v>Q3 2024</v>
      </c>
      <c r="M5" s="62" t="str">
        <f ca="1">VLOOKUP(M7,Table2[#All],2,FALSE)</f>
        <v>Q2 2024</v>
      </c>
      <c r="N5" s="9"/>
      <c r="O5" s="62" t="str">
        <f ca="1">"Calendar Year " &amp; YEAR(O7)</f>
        <v>Calendar Year 2025</v>
      </c>
      <c r="P5" s="62" t="str">
        <f t="shared" ref="P5:T5" ca="1" si="0">"Calendar Year " &amp; YEAR(P7)</f>
        <v>Calendar Year 2024</v>
      </c>
      <c r="Q5" s="62" t="str">
        <f t="shared" ca="1" si="0"/>
        <v>Calendar Year 2023</v>
      </c>
      <c r="R5" s="62" t="str">
        <f t="shared" ca="1" si="0"/>
        <v>Calendar Year 2022</v>
      </c>
      <c r="S5" s="62" t="str">
        <f t="shared" ca="1" si="0"/>
        <v>Calendar Year 2021</v>
      </c>
      <c r="T5" s="62" t="str">
        <f t="shared" ca="1" si="0"/>
        <v>Calendar Year 2020</v>
      </c>
    </row>
    <row r="6" spans="1:22" ht="14.1" hidden="1" x14ac:dyDescent="0.5">
      <c r="A6" s="7"/>
      <c r="B6" s="7"/>
      <c r="C6" s="7"/>
      <c r="D6" s="7" t="s">
        <v>27</v>
      </c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2" ht="14.1" hidden="1" x14ac:dyDescent="0.5">
      <c r="A7" s="7"/>
      <c r="B7" s="59"/>
      <c r="C7" s="59"/>
      <c r="D7" s="59"/>
      <c r="E7" s="59"/>
      <c r="F7" s="59"/>
      <c r="G7" s="60">
        <f ca="1">VLOOKUP(TODAY(),Table1[#Data],2,TRUE)</f>
        <v>46022</v>
      </c>
      <c r="H7" s="60">
        <f ca="1">EOMONTH(EDATE(G7,-3),0)</f>
        <v>45930</v>
      </c>
      <c r="I7" s="60">
        <f t="shared" ref="I7:M7" ca="1" si="1">EOMONTH(EDATE(H7,-3),0)</f>
        <v>45838</v>
      </c>
      <c r="J7" s="60">
        <f t="shared" ca="1" si="1"/>
        <v>45747</v>
      </c>
      <c r="K7" s="60">
        <f t="shared" ca="1" si="1"/>
        <v>45657</v>
      </c>
      <c r="L7" s="60">
        <f t="shared" ca="1" si="1"/>
        <v>45565</v>
      </c>
      <c r="M7" s="60">
        <f t="shared" ca="1" si="1"/>
        <v>45473</v>
      </c>
      <c r="N7" s="59"/>
      <c r="O7" s="60">
        <f ca="1">J68</f>
        <v>46022</v>
      </c>
      <c r="P7" s="60">
        <f ca="1">EDATE(O7,-12)</f>
        <v>45657</v>
      </c>
      <c r="Q7" s="60">
        <f t="shared" ref="Q7:T7" ca="1" si="2">EDATE(P7,-12)</f>
        <v>45291</v>
      </c>
      <c r="R7" s="60">
        <f t="shared" ca="1" si="2"/>
        <v>44926</v>
      </c>
      <c r="S7" s="60">
        <f t="shared" ca="1" si="2"/>
        <v>44561</v>
      </c>
      <c r="T7" s="60">
        <f t="shared" ca="1" si="2"/>
        <v>44196</v>
      </c>
      <c r="U7" s="2"/>
      <c r="V7" s="2"/>
    </row>
    <row r="8" spans="1:22" ht="14.1" x14ac:dyDescent="0.5">
      <c r="A8" s="7"/>
      <c r="B8" s="11" t="str">
        <f>IF(ISBLANK('Portfolio Inputs'!$B9),"",'Portfolio Inputs'!$C9)</f>
        <v>IVV</v>
      </c>
      <c r="C8" s="7" t="str">
        <f>B8</f>
        <v>IVV</v>
      </c>
      <c r="D8" s="7" t="str">
        <f>IF($B8="","",'Portfolio Inputs'!$D9)</f>
        <v>iShares Core S&amp;P 500 ETF</v>
      </c>
      <c r="E8" s="10">
        <f>IF($B8="","",'Portfolio Inputs'!$F9)</f>
        <v>0.39989336177019463</v>
      </c>
      <c r="F8" s="12"/>
      <c r="G8" s="10" cm="1">
        <f t="array" aca="1" ref="G8" ca="1">_xlfn.SINGLE(IF($B8="","",IFERROR(_xldudf_FASTTRACK_STAT($C8,"TOTALRETURN","SP-DA",EDATE(G$7,-3),G$7),"NA")))</f>
        <v>2.7001253501106617E-2</v>
      </c>
      <c r="H8" s="10" cm="1">
        <f t="array" aca="1" ref="H8" ca="1">_xlfn.SINGLE(IF($B8="","",IFERROR(_xldudf_FASTTRACK_STAT($C8,"TOTALRETURN","SP-DA",EDATE(H$7,-3),H$7),"NA")))</f>
        <v>8.1202185969525567E-2</v>
      </c>
      <c r="I8" s="10" cm="1">
        <f t="array" aca="1" ref="I8" ca="1">_xlfn.SINGLE(IF($B8="","",IFERROR(_xldudf_FASTTRACK_STAT($C8,"TOTALRETURN","SP-DA",EDATE(I$7,-3),I$7),"NA")))</f>
        <v>0.11592469842464406</v>
      </c>
      <c r="J8" s="10" cm="1">
        <f t="array" aca="1" ref="J8" ca="1">_xlfn.SINGLE(IF($B8="","",IFERROR(_xldudf_FASTTRACK_STAT($C8,"TOTALRETURN","SP-DA",EDATE(J$7,-3),J$7),"NA")))</f>
        <v>-4.4193268045026442E-2</v>
      </c>
      <c r="K8" s="10" cm="1">
        <f t="array" aca="1" ref="K8" ca="1">_xlfn.SINGLE(IF($B8="","",IFERROR(_xldudf_FASTTRACK_STAT($C8,"TOTALRETURN","SP-DA",EDATE(K$7,-3),K$7),"NA")))</f>
        <v>2.4159942867495884E-2</v>
      </c>
      <c r="L8" s="10" cm="1">
        <f t="array" aca="1" ref="L8" ca="1">_xlfn.SINGLE(IF($B8="","",IFERROR(_xldudf_FASTTRACK_STAT($C8,"TOTALRETURN","SP-DA",EDATE(L$7,-3),L$7),"NA")))</f>
        <v>5.8185960542994491E-2</v>
      </c>
      <c r="M8" s="10" cm="1">
        <f t="array" aca="1" ref="M8" ca="1">_xlfn.SINGLE(IF($B8="","",IFERROR(_xldudf_FASTTRACK_STAT($C8,"TOTALRETURN","SP-DA",EDATE(M$7,-3),M$7),"NA")))</f>
        <v>4.4013338670874515E-2</v>
      </c>
      <c r="N8" s="11"/>
      <c r="O8" s="10" cm="1">
        <f t="array" aca="1" ref="O8" ca="1">_xlfn.SINGLE(IF($B8="","",IFERROR(_xldudf_FASTTRACK_STAT($C8,"TOTALRETURN","SP-DA",EDATE(O$7,-3),TODAY()),"NA")))</f>
        <v>2.6731360918354458E-2</v>
      </c>
      <c r="P8" s="10" cm="1">
        <f t="array" aca="1" ref="P8" ca="1">_xlfn.SINGLE(IF($B8="","",IFERROR(_xldudf_FASTTRACK_STAT($C8,"TOTALRETURN","SP-DA",EDATE(P$7,-12),P$7),"NA")))</f>
        <v>0.24934661419553095</v>
      </c>
      <c r="Q8" s="10" cm="1">
        <f t="array" aca="1" ref="Q8" ca="1">_xlfn.SINGLE(IF($B8="","",IFERROR(_xldudf_FASTTRACK_STAT($C8,"TOTALRETURN","SP-DA",EDATE(Q$7,-12),Q$7),"NA")))</f>
        <v>0.26321809793833995</v>
      </c>
      <c r="R8" s="10" cm="1">
        <f t="array" aca="1" ref="R8" ca="1">_xlfn.SINGLE(IF($B8="","",IFERROR(_xldudf_FASTTRACK_STAT($C8,"TOTALRETURN","SP-DA",EDATE(R$7,-12),R$7),"NA")))</f>
        <v>-0.1815794027215171</v>
      </c>
      <c r="S8" s="10" cm="1">
        <f t="array" aca="1" ref="S8" ca="1">_xlfn.SINGLE(IF($B8="","",IFERROR(_xldudf_FASTTRACK_STAT($C8,"TOTALRETURN","SP-DA",EDATE(S$7,-12),S$7),"NA")))</f>
        <v>0.28756926592402166</v>
      </c>
      <c r="T8" s="10" cm="1">
        <f t="array" aca="1" ref="T8" ca="1">_xlfn.SINGLE(IF($B8="","",IFERROR(_xldudf_FASTTRACK_STAT($C8,"TOTALRETURN","SP-DA",EDATE(T$7,-12),T$7),"NA")))</f>
        <v>0.18399026023436321</v>
      </c>
    </row>
    <row r="9" spans="1:22" ht="14.1" x14ac:dyDescent="0.5">
      <c r="A9" s="7"/>
      <c r="B9" s="33" t="str">
        <f>IF(ISBLANK('Portfolio Inputs'!$B10),"",'Portfolio Inputs'!$C10)</f>
        <v>IGV</v>
      </c>
      <c r="C9" s="30" t="str">
        <f t="shared" ref="C9:C32" si="3">B9</f>
        <v>IGV</v>
      </c>
      <c r="D9" s="30" t="str">
        <f>IF($B9="","",'Portfolio Inputs'!$D10)</f>
        <v>iShares Expanded Tech-Software Sect ETF</v>
      </c>
      <c r="E9" s="32">
        <f>IF($B9="","",'Portfolio Inputs'!$F10)</f>
        <v>0.19994668088509732</v>
      </c>
      <c r="F9" s="64"/>
      <c r="G9" s="32" cm="1">
        <f t="array" aca="1" ref="G9" ca="1">_xlfn.SINGLE(IF($B9="","",IFERROR(_xldudf_FASTTRACK_STAT($C9,"TOTALRETURN","SP-DA",EDATE(G$7,-3),G$7),"NA")))</f>
        <v>-8.103643161464226E-2</v>
      </c>
      <c r="H9" s="32" cm="1">
        <f t="array" aca="1" ref="H9" ca="1">_xlfn.SINGLE(IF($B9="","",IFERROR(_xldudf_FASTTRACK_STAT($C9,"TOTALRETURN","SP-DA",EDATE(H$7,-3),H$7),"NA")))</f>
        <v>5.0319634703196392E-2</v>
      </c>
      <c r="I9" s="32" cm="1">
        <f t="array" aca="1" ref="I9" ca="1">_xlfn.SINGLE(IF($B9="","",IFERROR(_xldudf_FASTTRACK_STAT($C9,"TOTALRETURN","SP-DA",EDATE(I$7,-3),I$7),"NA")))</f>
        <v>0.21842661622343379</v>
      </c>
      <c r="J9" s="32" cm="1">
        <f t="array" aca="1" ref="J9" ca="1">_xlfn.SINGLE(IF($B9="","",IFERROR(_xldudf_FASTTRACK_STAT($C9,"TOTALRETURN","SP-DA",EDATE(J$7,-3),J$7),"NA")))</f>
        <v>-0.11116660007990421</v>
      </c>
      <c r="K9" s="32" cm="1">
        <f t="array" aca="1" ref="K9" ca="1">_xlfn.SINGLE(IF($B9="","",IFERROR(_xldudf_FASTTRACK_STAT($C9,"TOTALRETURN","SP-DA",EDATE(K$7,-3),K$7),"NA")))</f>
        <v>0.12028644959158553</v>
      </c>
      <c r="L9" s="32" cm="1">
        <f t="array" aca="1" ref="L9" ca="1">_xlfn.SINGLE(IF($B9="","",IFERROR(_xldudf_FASTTRACK_STAT($C9,"TOTALRETURN","SP-DA",EDATE(L$7,-3),L$7),"NA")))</f>
        <v>2.8423475258918283E-2</v>
      </c>
      <c r="M9" s="32" cm="1">
        <f t="array" aca="1" ref="M9" ca="1">_xlfn.SINGLE(IF($B9="","",IFERROR(_xldudf_FASTTRACK_STAT($C9,"TOTALRETURN","SP-DA",EDATE(M$7,-3),M$7),"NA")))</f>
        <v>1.9115749970681481E-2</v>
      </c>
      <c r="N9" s="41"/>
      <c r="O9" s="32" cm="1">
        <f t="array" aca="1" ref="O9" ca="1">_xlfn.SINGLE(IF($B9="","",IFERROR(_xldudf_FASTTRACK_STAT($C9,"TOTALRETURN","SP-DA",EDATE(O$7,-3),TODAY()),"NA")))</f>
        <v>-0.28032345013477095</v>
      </c>
      <c r="P9" s="32" cm="1">
        <f t="array" aca="1" ref="P9" ca="1">_xlfn.SINGLE(IF($B9="","",IFERROR(_xldudf_FASTTRACK_STAT($C9,"TOTALRETURN","SP-DA",EDATE(P$7,-12),P$7),"NA")))</f>
        <v>0.23409920126220299</v>
      </c>
      <c r="Q9" s="32" cm="1">
        <f t="array" aca="1" ref="Q9" ca="1">_xlfn.SINGLE(IF($B9="","",IFERROR(_xldudf_FASTTRACK_STAT($C9,"TOTALRETURN","SP-DA",EDATE(Q$7,-12),Q$7),"NA")))</f>
        <v>0.58558417699253418</v>
      </c>
      <c r="R9" s="32" cm="1">
        <f t="array" aca="1" ref="R9" ca="1">_xlfn.SINGLE(IF($B9="","",IFERROR(_xldudf_FASTTRACK_STAT($C9,"TOTALRETURN","SP-DA",EDATE(R$7,-12),R$7),"NA")))</f>
        <v>-0.35654011091967758</v>
      </c>
      <c r="S9" s="32" cm="1">
        <f t="array" aca="1" ref="S9" ca="1">_xlfn.SINGLE(IF($B9="","",IFERROR(_xldudf_FASTTRACK_STAT($C9,"TOTALRETURN","SP-DA",EDATE(S$7,-12),S$7),"NA")))</f>
        <v>0.12297871739468146</v>
      </c>
      <c r="T9" s="32" cm="1">
        <f t="array" aca="1" ref="T9" ca="1">_xlfn.SINGLE(IF($B9="","",IFERROR(_xldudf_FASTTRACK_STAT($C9,"TOTALRETURN","SP-DA",EDATE(T$7,-12),T$7),"NA")))</f>
        <v>0.52869170984455949</v>
      </c>
    </row>
    <row r="10" spans="1:22" ht="14.1" x14ac:dyDescent="0.5">
      <c r="A10" s="7"/>
      <c r="B10" s="41" t="str">
        <f>IF(ISBLANK('Portfolio Inputs'!$B11),"",'Portfolio Inputs'!$C11)</f>
        <v>TLT</v>
      </c>
      <c r="C10" s="38" t="str">
        <f t="shared" si="3"/>
        <v>TLT</v>
      </c>
      <c r="D10" s="38" t="str">
        <f>IF($B10="","",'Portfolio Inputs'!$D11)</f>
        <v>iShares 20 Year Treasury Bond ETF</v>
      </c>
      <c r="E10" s="40">
        <f>IF($B10="","",'Portfolio Inputs'!$F11)</f>
        <v>6.6648893628365763E-2</v>
      </c>
      <c r="F10" s="64"/>
      <c r="G10" s="40" cm="1">
        <f t="array" aca="1" ref="G10" ca="1">_xlfn.SINGLE(IF($B10="","",IFERROR(_xldudf_FASTTRACK_STAT($C10,"TOTALRETURN","SP-DA",EDATE(G$7,-3),G$7),"NA")))</f>
        <v>-1.0394465403070539E-2</v>
      </c>
      <c r="H10" s="40" cm="1">
        <f t="array" aca="1" ref="H10" ca="1">_xlfn.SINGLE(IF($B10="","",IFERROR(_xldudf_FASTTRACK_STAT($C10,"TOTALRETURN","SP-DA",EDATE(H$7,-3),H$7),"NA")))</f>
        <v>2.4210587754625552E-2</v>
      </c>
      <c r="I10" s="40" cm="1">
        <f t="array" aca="1" ref="I10" ca="1">_xlfn.SINGLE(IF($B10="","",IFERROR(_xldudf_FASTTRACK_STAT($C10,"TOTALRETURN","SP-DA",EDATE(I$7,-3),I$7),"NA")))</f>
        <v>-1.0156683305601667E-2</v>
      </c>
      <c r="J10" s="40" cm="1">
        <f t="array" aca="1" ref="J10" ca="1">_xlfn.SINGLE(IF($B10="","",IFERROR(_xldudf_FASTTRACK_STAT($C10,"TOTALRETURN","SP-DA",EDATE(J$7,-3),J$7),"NA")))</f>
        <v>4.9346252206173676E-2</v>
      </c>
      <c r="K10" s="40" cm="1">
        <f t="array" aca="1" ref="K10" ca="1">_xlfn.SINGLE(IF($B10="","",IFERROR(_xldudf_FASTTRACK_STAT($C10,"TOTALRETURN","SP-DA",EDATE(K$7,-3),K$7),"NA")))</f>
        <v>-9.7236071970518131E-2</v>
      </c>
      <c r="L10" s="40" cm="1">
        <f t="array" aca="1" ref="L10" ca="1">_xlfn.SINGLE(IF($B10="","",IFERROR(_xldudf_FASTTRACK_STAT($C10,"TOTALRETURN","SP-DA",EDATE(L$7,-3),L$7),"NA")))</f>
        <v>7.9304172857126279E-2</v>
      </c>
      <c r="M10" s="40" cm="1">
        <f t="array" aca="1" ref="M10" ca="1">_xlfn.SINGLE(IF($B10="","",IFERROR(_xldudf_FASTTRACK_STAT($C10,"TOTALRETURN","SP-DA",EDATE(M$7,-3),M$7),"NA")))</f>
        <v>-2.0072909024211355E-2</v>
      </c>
      <c r="N10" s="41"/>
      <c r="O10" s="40" cm="1">
        <f t="array" aca="1" ref="O10" ca="1">_xlfn.SINGLE(IF($B10="","",IFERROR(_xldudf_FASTTRACK_STAT($C10,"TOTALRETURN","SP-DA",EDATE(O$7,-3),TODAY()),"NA")))</f>
        <v>2.257832890732735E-2</v>
      </c>
      <c r="P10" s="40" cm="1">
        <f t="array" aca="1" ref="P10" ca="1">_xlfn.SINGLE(IF($B10="","",IFERROR(_xldudf_FASTTRACK_STAT($C10,"TOTALRETURN","SP-DA",EDATE(P$7,-12),P$7),"NA")))</f>
        <v>-8.0593884534716873E-2</v>
      </c>
      <c r="Q10" s="40" cm="1">
        <f t="array" aca="1" ref="Q10" ca="1">_xlfn.SINGLE(IF($B10="","",IFERROR(_xldudf_FASTTRACK_STAT($C10,"TOTALRETURN","SP-DA",EDATE(Q$7,-12),Q$7),"NA")))</f>
        <v>2.7680090754395887E-2</v>
      </c>
      <c r="R10" s="40" cm="1">
        <f t="array" aca="1" ref="R10" ca="1">_xlfn.SINGLE(IF($B10="","",IFERROR(_xldudf_FASTTRACK_STAT($C10,"TOTALRETURN","SP-DA",EDATE(R$7,-12),R$7),"NA")))</f>
        <v>-0.31245076398692756</v>
      </c>
      <c r="S10" s="40" cm="1">
        <f t="array" aca="1" ref="S10" ca="1">_xlfn.SINGLE(IF($B10="","",IFERROR(_xldudf_FASTTRACK_STAT($C10,"TOTALRETURN","SP-DA",EDATE(S$7,-12),S$7),"NA")))</f>
        <v>-4.602139976487047E-2</v>
      </c>
      <c r="T10" s="40" cm="1">
        <f t="array" aca="1" ref="T10" ca="1">_xlfn.SINGLE(IF($B10="","",IFERROR(_xldudf_FASTTRACK_STAT($C10,"TOTALRETURN","SP-DA",EDATE(T$7,-12),T$7),"NA")))</f>
        <v>0.18151687517033421</v>
      </c>
    </row>
    <row r="11" spans="1:22" ht="14.1" x14ac:dyDescent="0.5">
      <c r="A11" s="7"/>
      <c r="B11" s="33" t="str">
        <f>IF(ISBLANK('Portfolio Inputs'!$B12),"",'Portfolio Inputs'!$C12)</f>
        <v>JNK</v>
      </c>
      <c r="C11" s="30" t="str">
        <f t="shared" si="3"/>
        <v>JNK</v>
      </c>
      <c r="D11" s="30" t="str">
        <f>IF($B11="","",'Portfolio Inputs'!$D12)</f>
        <v>SPDR Blmbg High Yield Bond ETF</v>
      </c>
      <c r="E11" s="32">
        <f>IF($B11="","",'Portfolio Inputs'!$F12)</f>
        <v>6.6648893628365763E-2</v>
      </c>
      <c r="F11" s="64"/>
      <c r="G11" s="32" cm="1">
        <f t="array" aca="1" ref="G11" ca="1">_xlfn.SINGLE(IF($B11="","",IFERROR(_xldudf_FASTTRACK_STAT($C11,"TOTALRETURN","SP-DA",EDATE(G$7,-3),G$7),"NA")))</f>
        <v>1.3580259860107613E-2</v>
      </c>
      <c r="H11" s="32" cm="1">
        <f t="array" aca="1" ref="H11" ca="1">_xlfn.SINGLE(IF($B11="","",IFERROR(_xldudf_FASTTRACK_STAT($C11,"TOTALRETURN","SP-DA",EDATE(H$7,-3),H$7),"NA")))</f>
        <v>2.4264232008592915E-2</v>
      </c>
      <c r="I11" s="32" cm="1">
        <f t="array" aca="1" ref="I11" ca="1">_xlfn.SINGLE(IF($B11="","",IFERROR(_xldudf_FASTTRACK_STAT($C11,"TOTALRETURN","SP-DA",EDATE(I$7,-3),I$7),"NA")))</f>
        <v>3.8923358478775164E-2</v>
      </c>
      <c r="J11" s="32" cm="1">
        <f t="array" aca="1" ref="J11" ca="1">_xlfn.SINGLE(IF($B11="","",IFERROR(_xldudf_FASTTRACK_STAT($C11,"TOTALRETURN","SP-DA",EDATE(J$7,-3),J$7),"NA")))</f>
        <v>9.2831182275433261E-3</v>
      </c>
      <c r="K11" s="32" cm="1">
        <f t="array" aca="1" ref="K11" ca="1">_xlfn.SINGLE(IF($B11="","",IFERROR(_xldudf_FASTTRACK_STAT($C11,"TOTALRETURN","SP-DA",EDATE(K$7,-3),K$7),"NA")))</f>
        <v>-2.1893876451171872E-3</v>
      </c>
      <c r="L11" s="32" cm="1">
        <f t="array" aca="1" ref="L11" ca="1">_xlfn.SINGLE(IF($B11="","",IFERROR(_xldudf_FASTTRACK_STAT($C11,"TOTALRETURN","SP-DA",EDATE(L$7,-3),L$7),"NA")))</f>
        <v>5.4771970961973448E-2</v>
      </c>
      <c r="M11" s="32" cm="1">
        <f t="array" aca="1" ref="M11" ca="1">_xlfn.SINGLE(IF($B11="","",IFERROR(_xldudf_FASTTRACK_STAT($C11,"TOTALRETURN","SP-DA",EDATE(M$7,-3),M$7),"NA")))</f>
        <v>6.9762449914139478E-3</v>
      </c>
      <c r="N11" s="41"/>
      <c r="O11" s="32" cm="1">
        <f t="array" aca="1" ref="O11" ca="1">_xlfn.SINGLE(IF($B11="","",IFERROR(_xldudf_FASTTRACK_STAT($C11,"TOTALRETURN","SP-DA",EDATE(O$7,-3),TODAY()),"NA")))</f>
        <v>2.2242263446554698E-2</v>
      </c>
      <c r="P11" s="32" cm="1">
        <f t="array" aca="1" ref="P11" ca="1">_xlfn.SINGLE(IF($B11="","",IFERROR(_xldudf_FASTTRACK_STAT($C11,"TOTALRETURN","SP-DA",EDATE(P$7,-12),P$7),"NA")))</f>
        <v>7.7041471750248433E-2</v>
      </c>
      <c r="Q11" s="32" cm="1">
        <f t="array" aca="1" ref="Q11" ca="1">_xlfn.SINGLE(IF($B11="","",IFERROR(_xldudf_FASTTRACK_STAT($C11,"TOTALRETURN","SP-DA",EDATE(Q$7,-12),Q$7),"NA")))</f>
        <v>0.12412299224827308</v>
      </c>
      <c r="R11" s="32" cm="1">
        <f t="array" aca="1" ref="R11" ca="1">_xlfn.SINGLE(IF($B11="","",IFERROR(_xldudf_FASTTRACK_STAT($C11,"TOTALRETURN","SP-DA",EDATE(R$7,-12),R$7),"NA")))</f>
        <v>-0.12203669593091392</v>
      </c>
      <c r="S11" s="32" cm="1">
        <f t="array" aca="1" ref="S11" ca="1">_xlfn.SINGLE(IF($B11="","",IFERROR(_xldudf_FASTTRACK_STAT($C11,"TOTALRETURN","SP-DA",EDATE(S$7,-12),S$7),"NA")))</f>
        <v>3.9927359570127788E-2</v>
      </c>
      <c r="T11" s="32" cm="1">
        <f t="array" aca="1" ref="T11" ca="1">_xlfn.SINGLE(IF($B11="","",IFERROR(_xldudf_FASTTRACK_STAT($C11,"TOTALRETURN","SP-DA",EDATE(T$7,-12),T$7),"NA")))</f>
        <v>4.9528732931255016E-2</v>
      </c>
    </row>
    <row r="12" spans="1:22" ht="14.1" x14ac:dyDescent="0.5">
      <c r="A12" s="7"/>
      <c r="B12" s="41" t="str">
        <f>IF(ISBLANK('Portfolio Inputs'!$B13),"",'Portfolio Inputs'!$C13)</f>
        <v>JPM</v>
      </c>
      <c r="C12" s="38" t="str">
        <f t="shared" si="3"/>
        <v>JPM</v>
      </c>
      <c r="D12" s="38" t="str">
        <f>IF($B12="","",'Portfolio Inputs'!$D13)</f>
        <v>JPMorgan Chase &amp; Company</v>
      </c>
      <c r="E12" s="40">
        <f>IF($B12="","",'Portfolio Inputs'!$F13)</f>
        <v>6.6648893628365763E-2</v>
      </c>
      <c r="F12" s="64"/>
      <c r="G12" s="40" cm="1">
        <f t="array" aca="1" ref="G12" ca="1">_xlfn.SINGLE(IF($B12="","",IFERROR(_xldudf_FASTTRACK_STAT($C12,"TOTALRETURN","SP-DA",EDATE(G$7,-3),G$7),"NA")))</f>
        <v>2.6482691532322616E-2</v>
      </c>
      <c r="H12" s="40" cm="1">
        <f t="array" aca="1" ref="H12" ca="1">_xlfn.SINGLE(IF($B12="","",IFERROR(_xldudf_FASTTRACK_STAT($C12,"TOTALRETURN","SP-DA",EDATE(H$7,-3),H$7),"NA")))</f>
        <v>9.3171395489573941E-2</v>
      </c>
      <c r="I12" s="40" cm="1">
        <f t="array" aca="1" ref="I12" ca="1">_xlfn.SINGLE(IF($B12="","",IFERROR(_xldudf_FASTTRACK_STAT($C12,"TOTALRETURN","SP-DA",EDATE(I$7,-3),I$7),"NA")))</f>
        <v>0.20172942160641982</v>
      </c>
      <c r="J12" s="40" cm="1">
        <f t="array" aca="1" ref="J12" ca="1">_xlfn.SINGLE(IF($B12="","",IFERROR(_xldudf_FASTTRACK_STAT($C12,"TOTALRETURN","SP-DA",EDATE(J$7,-3),J$7),"NA")))</f>
        <v>2.8630872368297203E-2</v>
      </c>
      <c r="K12" s="40" cm="1">
        <f t="array" aca="1" ref="K12" ca="1">_xlfn.SINGLE(IF($B12="","",IFERROR(_xldudf_FASTTRACK_STAT($C12,"TOTALRETURN","SP-DA",EDATE(K$7,-3),K$7),"NA")))</f>
        <v>0.14354390224798311</v>
      </c>
      <c r="L12" s="40" cm="1">
        <f t="array" aca="1" ref="L12" ca="1">_xlfn.SINGLE(IF($B12="","",IFERROR(_xldudf_FASTTRACK_STAT($C12,"TOTALRETURN","SP-DA",EDATE(L$7,-3),L$7),"NA")))</f>
        <v>4.8376666700881657E-2</v>
      </c>
      <c r="M12" s="40" cm="1">
        <f t="array" aca="1" ref="M12" ca="1">_xlfn.SINGLE(IF($B12="","",IFERROR(_xldudf_FASTTRACK_STAT($C12,"TOTALRETURN","SP-DA",EDATE(M$7,-3),M$7),"NA")))</f>
        <v>1.5722254079132518E-2</v>
      </c>
      <c r="N12" s="41"/>
      <c r="O12" s="40" cm="1">
        <f t="array" aca="1" ref="O12" ca="1">_xlfn.SINGLE(IF($B12="","",IFERROR(_xldudf_FASTTRACK_STAT($C12,"TOTALRETURN","SP-DA",EDATE(O$7,-3),TODAY()),"NA")))</f>
        <v>-3.1858588315104228E-2</v>
      </c>
      <c r="P12" s="40" cm="1">
        <f t="array" aca="1" ref="P12" ca="1">_xlfn.SINGLE(IF($B12="","",IFERROR(_xldudf_FASTTRACK_STAT($C12,"TOTALRETURN","SP-DA",EDATE(P$7,-12),P$7),"NA")))</f>
        <v>0.44268633118407075</v>
      </c>
      <c r="Q12" s="40" cm="1">
        <f t="array" aca="1" ref="Q12" ca="1">_xlfn.SINGLE(IF($B12="","",IFERROR(_xldudf_FASTTRACK_STAT($C12,"TOTALRETURN","SP-DA",EDATE(Q$7,-12),Q$7),"NA")))</f>
        <v>0.30627985026461857</v>
      </c>
      <c r="R12" s="40" cm="1">
        <f t="array" aca="1" ref="R12" ca="1">_xlfn.SINGLE(IF($B12="","",IFERROR(_xldudf_FASTTRACK_STAT($C12,"TOTALRETURN","SP-DA",EDATE(R$7,-12),R$7),"NA")))</f>
        <v>-0.12611393119007336</v>
      </c>
      <c r="S12" s="40" cm="1">
        <f t="array" aca="1" ref="S12" ca="1">_xlfn.SINGLE(IF($B12="","",IFERROR(_xldudf_FASTTRACK_STAT($C12,"TOTALRETURN","SP-DA",EDATE(S$7,-12),S$7),"NA")))</f>
        <v>0.27725099278709781</v>
      </c>
      <c r="T12" s="40" cm="1">
        <f t="array" aca="1" ref="T12" ca="1">_xlfn.SINGLE(IF($B12="","",IFERROR(_xldudf_FASTTRACK_STAT($C12,"TOTALRETURN","SP-DA",EDATE(T$7,-12),T$7),"NA")))</f>
        <v>-5.5182623344138475E-2</v>
      </c>
    </row>
    <row r="13" spans="1:22" ht="14.1" x14ac:dyDescent="0.5">
      <c r="A13" s="7"/>
      <c r="B13" s="33" t="str">
        <f>IF(ISBLANK('Portfolio Inputs'!$B14),"",'Portfolio Inputs'!$C14)</f>
        <v>EFA</v>
      </c>
      <c r="C13" s="30" t="str">
        <f t="shared" si="3"/>
        <v>EFA</v>
      </c>
      <c r="D13" s="30" t="str">
        <f>IF($B13="","",'Portfolio Inputs'!$D14)</f>
        <v>iShares MSCI EAFE ETF</v>
      </c>
      <c r="E13" s="32">
        <f>IF($B13="","",'Portfolio Inputs'!$F14)</f>
        <v>0.19994668088509732</v>
      </c>
      <c r="F13" s="64"/>
      <c r="G13" s="32" cm="1">
        <f t="array" aca="1" ref="G13" ca="1">_xlfn.SINGLE(IF($B13="","",IFERROR(_xldudf_FASTTRACK_STAT($C13,"TOTALRETURN","SP-DA",EDATE(G$7,-3),G$7),"NA")))</f>
        <v>4.7207773088625074E-2</v>
      </c>
      <c r="H13" s="32" cm="1">
        <f t="array" aca="1" ref="H13" ca="1">_xlfn.SINGLE(IF($B13="","",IFERROR(_xldudf_FASTTRACK_STAT($C13,"TOTALRETURN","SP-DA",EDATE(H$7,-3),H$7),"NA")))</f>
        <v>4.4525697102241565E-2</v>
      </c>
      <c r="I13" s="32" cm="1">
        <f t="array" aca="1" ref="I13" ca="1">_xlfn.SINGLE(IF($B13="","",IFERROR(_xldudf_FASTTRACK_STAT($C13,"TOTALRETURN","SP-DA",EDATE(I$7,-3),I$7),"NA")))</f>
        <v>0.10274832939757834</v>
      </c>
      <c r="J13" s="32" cm="1">
        <f t="array" aca="1" ref="J13" ca="1">_xlfn.SINGLE(IF($B13="","",IFERROR(_xldudf_FASTTRACK_STAT($C13,"TOTALRETURN","SP-DA",EDATE(J$7,-3),J$7),"NA")))</f>
        <v>8.0947423217074321E-2</v>
      </c>
      <c r="K13" s="32" cm="1">
        <f t="array" aca="1" ref="K13" ca="1">_xlfn.SINGLE(IF($B13="","",IFERROR(_xldudf_FASTTRACK_STAT($C13,"TOTALRETURN","SP-DA",EDATE(K$7,-3),K$7),"NA")))</f>
        <v>-8.3561403068270174E-2</v>
      </c>
      <c r="L13" s="32" cm="1">
        <f t="array" aca="1" ref="L13" ca="1">_xlfn.SINGLE(IF($B13="","",IFERROR(_xldudf_FASTTRACK_STAT($C13,"TOTALRETURN","SP-DA",EDATE(L$7,-3),L$7),"NA")))</f>
        <v>6.7662118328284615E-2</v>
      </c>
      <c r="M13" s="32" cm="1">
        <f t="array" aca="1" ref="M13" ca="1">_xlfn.SINGLE(IF($B13="","",IFERROR(_xldudf_FASTTRACK_STAT($C13,"TOTALRETURN","SP-DA",EDATE(M$7,-3),M$7),"NA")))</f>
        <v>-1.8463020443113191E-3</v>
      </c>
      <c r="N13" s="41"/>
      <c r="O13" s="32" cm="1">
        <f t="array" aca="1" ref="O13" ca="1">_xlfn.SINGLE(IF($B13="","",IFERROR(_xldudf_FASTTRACK_STAT($C13,"TOTALRETURN","SP-DA",EDATE(O$7,-3),TODAY()),"NA")))</f>
        <v>0.13673787635903645</v>
      </c>
      <c r="P13" s="32" cm="1">
        <f t="array" aca="1" ref="P13" ca="1">_xlfn.SINGLE(IF($B13="","",IFERROR(_xldudf_FASTTRACK_STAT($C13,"TOTALRETURN","SP-DA",EDATE(P$7,-12),P$7),"NA")))</f>
        <v>3.5094933567772338E-2</v>
      </c>
      <c r="Q13" s="32" cm="1">
        <f t="array" aca="1" ref="Q13" ca="1">_xlfn.SINGLE(IF($B13="","",IFERROR(_xldudf_FASTTRACK_STAT($C13,"TOTALRETURN","SP-DA",EDATE(Q$7,-12),Q$7),"NA")))</f>
        <v>0.18396709477041884</v>
      </c>
      <c r="R13" s="32" cm="1">
        <f t="array" aca="1" ref="R13" ca="1">_xlfn.SINGLE(IF($B13="","",IFERROR(_xldudf_FASTTRACK_STAT($C13,"TOTALRETURN","SP-DA",EDATE(R$7,-12),R$7),"NA")))</f>
        <v>-0.14350420590984261</v>
      </c>
      <c r="S13" s="32" cm="1">
        <f t="array" aca="1" ref="S13" ca="1">_xlfn.SINGLE(IF($B13="","",IFERROR(_xldudf_FASTTRACK_STAT($C13,"TOTALRETURN","SP-DA",EDATE(S$7,-12),S$7),"NA")))</f>
        <v>0.11461037920312857</v>
      </c>
      <c r="T13" s="32" cm="1">
        <f t="array" aca="1" ref="T13" ca="1">_xlfn.SINGLE(IF($B13="","",IFERROR(_xldudf_FASTTRACK_STAT($C13,"TOTALRETURN","SP-DA",EDATE(T$7,-12),T$7),"NA")))</f>
        <v>7.5888469298018665E-2</v>
      </c>
    </row>
    <row r="14" spans="1:22" ht="14.1" x14ac:dyDescent="0.5">
      <c r="A14" s="7"/>
      <c r="B14" s="41" t="str">
        <f>IF(ISBLANK('Portfolio Inputs'!$B15),"",'Portfolio Inputs'!$C15)</f>
        <v/>
      </c>
      <c r="C14" s="38" t="str">
        <f t="shared" si="3"/>
        <v/>
      </c>
      <c r="D14" s="38" t="str">
        <f>IF($B14="","",'Portfolio Inputs'!$D15)</f>
        <v/>
      </c>
      <c r="E14" s="40" t="str">
        <f>IF($B14="","",'Portfolio Inputs'!$F15)</f>
        <v/>
      </c>
      <c r="F14" s="64"/>
      <c r="G14" s="40" t="str" cm="1">
        <f t="array" ref="G14">_xlfn.SINGLE(IF($B14="","",IFERROR(_xldudf_FASTTRACK_STAT($C14,"TOTALRETURN","SP-DA",EDATE(G$7,-3),G$7),"NA")))</f>
        <v/>
      </c>
      <c r="H14" s="40" t="str" cm="1">
        <f t="array" ref="H14">_xlfn.SINGLE(IF($B14="","",IFERROR(_xldudf_FASTTRACK_STAT($C14,"TOTALRETURN","SP-DA",EDATE(H$7,-3),H$7),"NA")))</f>
        <v/>
      </c>
      <c r="I14" s="40" t="str" cm="1">
        <f t="array" ref="I14">_xlfn.SINGLE(IF($B14="","",IFERROR(_xldudf_FASTTRACK_STAT($C14,"TOTALRETURN","SP-DA",EDATE(I$7,-3),I$7),"NA")))</f>
        <v/>
      </c>
      <c r="J14" s="40" t="str" cm="1">
        <f t="array" ref="J14">_xlfn.SINGLE(IF($B14="","",IFERROR(_xldudf_FASTTRACK_STAT($C14,"TOTALRETURN","SP-DA",EDATE(J$7,-3),J$7),"NA")))</f>
        <v/>
      </c>
      <c r="K14" s="40" t="str" cm="1">
        <f t="array" ref="K14">_xlfn.SINGLE(IF($B14="","",IFERROR(_xldudf_FASTTRACK_STAT($C14,"TOTALRETURN","SP-DA",EDATE(K$7,-3),K$7),"NA")))</f>
        <v/>
      </c>
      <c r="L14" s="40" t="str" cm="1">
        <f t="array" ref="L14">_xlfn.SINGLE(IF($B14="","",IFERROR(_xldudf_FASTTRACK_STAT($C14,"TOTALRETURN","SP-DA",EDATE(L$7,-3),L$7),"NA")))</f>
        <v/>
      </c>
      <c r="M14" s="40" t="str" cm="1">
        <f t="array" ref="M14">_xlfn.SINGLE(IF($B14="","",IFERROR(_xldudf_FASTTRACK_STAT($C14,"TOTALRETURN","SP-DA",EDATE(M$7,-3),M$7),"NA")))</f>
        <v/>
      </c>
      <c r="N14" s="41"/>
      <c r="O14" s="40" t="str" cm="1">
        <f t="array" aca="1" ref="O14" ca="1">_xlfn.SINGLE(IF($B14="","",IFERROR(_xldudf_FASTTRACK_STAT($C14,"TOTALRETURN","SP-DA",EDATE(O$7,-3),TODAY()),"NA")))</f>
        <v/>
      </c>
      <c r="P14" s="40" t="str" cm="1">
        <f t="array" ref="P14">_xlfn.SINGLE(IF($B14="","",IFERROR(_xldudf_FASTTRACK_STAT($C14,"TOTALRETURN","SP-DA",EDATE(P$7,-12),P$7),"NA")))</f>
        <v/>
      </c>
      <c r="Q14" s="40" t="str" cm="1">
        <f t="array" ref="Q14">_xlfn.SINGLE(IF($B14="","",IFERROR(_xldudf_FASTTRACK_STAT($C14,"TOTALRETURN","SP-DA",EDATE(Q$7,-12),Q$7),"NA")))</f>
        <v/>
      </c>
      <c r="R14" s="40" t="str" cm="1">
        <f t="array" ref="R14">_xlfn.SINGLE(IF($B14="","",IFERROR(_xldudf_FASTTRACK_STAT($C14,"TOTALRETURN","SP-DA",EDATE(R$7,-12),R$7),"NA")))</f>
        <v/>
      </c>
      <c r="S14" s="40" t="str" cm="1">
        <f t="array" ref="S14">_xlfn.SINGLE(IF($B14="","",IFERROR(_xldudf_FASTTRACK_STAT($C14,"TOTALRETURN","SP-DA",EDATE(S$7,-12),S$7),"NA")))</f>
        <v/>
      </c>
      <c r="T14" s="40" t="str" cm="1">
        <f t="array" ref="T14">_xlfn.SINGLE(IF($B14="","",IFERROR(_xldudf_FASTTRACK_STAT($C14,"TOTALRETURN","SP-DA",EDATE(T$7,-12),T$7),"NA")))</f>
        <v/>
      </c>
    </row>
    <row r="15" spans="1:22" ht="14.1" x14ac:dyDescent="0.5">
      <c r="A15" s="7"/>
      <c r="B15" s="33" t="str">
        <f>IF(ISBLANK('Portfolio Inputs'!$B16),"",'Portfolio Inputs'!$C16)</f>
        <v/>
      </c>
      <c r="C15" s="30" t="str">
        <f t="shared" si="3"/>
        <v/>
      </c>
      <c r="D15" s="30" t="str">
        <f>IF($B15="","",'Portfolio Inputs'!$D16)</f>
        <v/>
      </c>
      <c r="E15" s="32" t="str">
        <f>IF($B15="","",'Portfolio Inputs'!$F16)</f>
        <v/>
      </c>
      <c r="F15" s="64"/>
      <c r="G15" s="32" t="str" cm="1">
        <f t="array" ref="G15">_xlfn.SINGLE(IF($B15="","",IFERROR(_xldudf_FASTTRACK_STAT($C15,"TOTALRETURN","SP-DA",EDATE(G$7,-3),G$7),"NA")))</f>
        <v/>
      </c>
      <c r="H15" s="32" t="str" cm="1">
        <f t="array" ref="H15">_xlfn.SINGLE(IF($B15="","",IFERROR(_xldudf_FASTTRACK_STAT($C15,"TOTALRETURN","SP-DA",EDATE(H$7,-3),H$7),"NA")))</f>
        <v/>
      </c>
      <c r="I15" s="32" t="str" cm="1">
        <f t="array" ref="I15">_xlfn.SINGLE(IF($B15="","",IFERROR(_xldudf_FASTTRACK_STAT($C15,"TOTALRETURN","SP-DA",EDATE(I$7,-3),I$7),"NA")))</f>
        <v/>
      </c>
      <c r="J15" s="32" t="str" cm="1">
        <f t="array" ref="J15">_xlfn.SINGLE(IF($B15="","",IFERROR(_xldudf_FASTTRACK_STAT($C15,"TOTALRETURN","SP-DA",EDATE(J$7,-3),J$7),"NA")))</f>
        <v/>
      </c>
      <c r="K15" s="32" t="str" cm="1">
        <f t="array" ref="K15">_xlfn.SINGLE(IF($B15="","",IFERROR(_xldudf_FASTTRACK_STAT($C15,"TOTALRETURN","SP-DA",EDATE(K$7,-3),K$7),"NA")))</f>
        <v/>
      </c>
      <c r="L15" s="32" t="str" cm="1">
        <f t="array" ref="L15">_xlfn.SINGLE(IF($B15="","",IFERROR(_xldudf_FASTTRACK_STAT($C15,"TOTALRETURN","SP-DA",EDATE(L$7,-3),L$7),"NA")))</f>
        <v/>
      </c>
      <c r="M15" s="32" t="str" cm="1">
        <f t="array" ref="M15">_xlfn.SINGLE(IF($B15="","",IFERROR(_xldudf_FASTTRACK_STAT($C15,"TOTALRETURN","SP-DA",EDATE(M$7,-3),M$7),"NA")))</f>
        <v/>
      </c>
      <c r="N15" s="41"/>
      <c r="O15" s="32" t="str" cm="1">
        <f t="array" aca="1" ref="O15" ca="1">_xlfn.SINGLE(IF($B15="","",IFERROR(_xldudf_FASTTRACK_STAT($C15,"TOTALRETURN","SP-DA",EDATE(O$7,-3),TODAY()),"NA")))</f>
        <v/>
      </c>
      <c r="P15" s="32" t="str" cm="1">
        <f t="array" ref="P15">_xlfn.SINGLE(IF($B15="","",IFERROR(_xldudf_FASTTRACK_STAT($C15,"TOTALRETURN","SP-DA",EDATE(P$7,-12),P$7),"NA")))</f>
        <v/>
      </c>
      <c r="Q15" s="32" t="str" cm="1">
        <f t="array" ref="Q15">_xlfn.SINGLE(IF($B15="","",IFERROR(_xldudf_FASTTRACK_STAT($C15,"TOTALRETURN","SP-DA",EDATE(Q$7,-12),Q$7),"NA")))</f>
        <v/>
      </c>
      <c r="R15" s="32" t="str" cm="1">
        <f t="array" ref="R15">_xlfn.SINGLE(IF($B15="","",IFERROR(_xldudf_FASTTRACK_STAT($C15,"TOTALRETURN","SP-DA",EDATE(R$7,-12),R$7),"NA")))</f>
        <v/>
      </c>
      <c r="S15" s="32" t="str" cm="1">
        <f t="array" ref="S15">_xlfn.SINGLE(IF($B15="","",IFERROR(_xldudf_FASTTRACK_STAT($C15,"TOTALRETURN","SP-DA",EDATE(S$7,-12),S$7),"NA")))</f>
        <v/>
      </c>
      <c r="T15" s="32" t="str" cm="1">
        <f t="array" ref="T15">_xlfn.SINGLE(IF($B15="","",IFERROR(_xldudf_FASTTRACK_STAT($C15,"TOTALRETURN","SP-DA",EDATE(T$7,-12),T$7),"NA")))</f>
        <v/>
      </c>
    </row>
    <row r="16" spans="1:22" ht="14.1" x14ac:dyDescent="0.5">
      <c r="A16" s="7"/>
      <c r="B16" s="41" t="str">
        <f>IF(ISBLANK('Portfolio Inputs'!$B17),"",'Portfolio Inputs'!$C17)</f>
        <v/>
      </c>
      <c r="C16" s="38" t="str">
        <f t="shared" si="3"/>
        <v/>
      </c>
      <c r="D16" s="38" t="str">
        <f>IF($B16="","",'Portfolio Inputs'!$D17)</f>
        <v/>
      </c>
      <c r="E16" s="40" t="str">
        <f>IF($B16="","",'Portfolio Inputs'!$F17)</f>
        <v/>
      </c>
      <c r="F16" s="64"/>
      <c r="G16" s="40" t="str" cm="1">
        <f t="array" ref="G16">_xlfn.SINGLE(IF($B16="","",IFERROR(_xldudf_FASTTRACK_STAT($C16,"TOTALRETURN","SP-DA",EDATE(G$7,-3),G$7),"NA")))</f>
        <v/>
      </c>
      <c r="H16" s="40" t="str" cm="1">
        <f t="array" ref="H16">_xlfn.SINGLE(IF($B16="","",IFERROR(_xldudf_FASTTRACK_STAT($C16,"TOTALRETURN","SP-DA",EDATE(H$7,-3),H$7),"NA")))</f>
        <v/>
      </c>
      <c r="I16" s="40" t="str" cm="1">
        <f t="array" ref="I16">_xlfn.SINGLE(IF($B16="","",IFERROR(_xldudf_FASTTRACK_STAT($C16,"TOTALRETURN","SP-DA",EDATE(I$7,-3),I$7),"NA")))</f>
        <v/>
      </c>
      <c r="J16" s="40" t="str" cm="1">
        <f t="array" ref="J16">_xlfn.SINGLE(IF($B16="","",IFERROR(_xldudf_FASTTRACK_STAT($C16,"TOTALRETURN","SP-DA",EDATE(J$7,-3),J$7),"NA")))</f>
        <v/>
      </c>
      <c r="K16" s="40" t="str" cm="1">
        <f t="array" ref="K16">_xlfn.SINGLE(IF($B16="","",IFERROR(_xldudf_FASTTRACK_STAT($C16,"TOTALRETURN","SP-DA",EDATE(K$7,-3),K$7),"NA")))</f>
        <v/>
      </c>
      <c r="L16" s="40" t="str" cm="1">
        <f t="array" ref="L16">_xlfn.SINGLE(IF($B16="","",IFERROR(_xldudf_FASTTRACK_STAT($C16,"TOTALRETURN","SP-DA",EDATE(L$7,-3),L$7),"NA")))</f>
        <v/>
      </c>
      <c r="M16" s="40" t="str" cm="1">
        <f t="array" ref="M16">_xlfn.SINGLE(IF($B16="","",IFERROR(_xldudf_FASTTRACK_STAT($C16,"TOTALRETURN","SP-DA",EDATE(M$7,-3),M$7),"NA")))</f>
        <v/>
      </c>
      <c r="N16" s="41"/>
      <c r="O16" s="40" t="str" cm="1">
        <f t="array" aca="1" ref="O16" ca="1">_xlfn.SINGLE(IF($B16="","",IFERROR(_xldudf_FASTTRACK_STAT($C16,"TOTALRETURN","SP-DA",EDATE(O$7,-3),TODAY()),"NA")))</f>
        <v/>
      </c>
      <c r="P16" s="40" t="str" cm="1">
        <f t="array" ref="P16">_xlfn.SINGLE(IF($B16="","",IFERROR(_xldudf_FASTTRACK_STAT($C16,"TOTALRETURN","SP-DA",EDATE(P$7,-12),P$7),"NA")))</f>
        <v/>
      </c>
      <c r="Q16" s="40" t="str" cm="1">
        <f t="array" ref="Q16">_xlfn.SINGLE(IF($B16="","",IFERROR(_xldudf_FASTTRACK_STAT($C16,"TOTALRETURN","SP-DA",EDATE(Q$7,-12),Q$7),"NA")))</f>
        <v/>
      </c>
      <c r="R16" s="40" t="str" cm="1">
        <f t="array" ref="R16">_xlfn.SINGLE(IF($B16="","",IFERROR(_xldudf_FASTTRACK_STAT($C16,"TOTALRETURN","SP-DA",EDATE(R$7,-12),R$7),"NA")))</f>
        <v/>
      </c>
      <c r="S16" s="40" t="str" cm="1">
        <f t="array" ref="S16">_xlfn.SINGLE(IF($B16="","",IFERROR(_xldudf_FASTTRACK_STAT($C16,"TOTALRETURN","SP-DA",EDATE(S$7,-12),S$7),"NA")))</f>
        <v/>
      </c>
      <c r="T16" s="40" t="str" cm="1">
        <f t="array" ref="T16">_xlfn.SINGLE(IF($B16="","",IFERROR(_xldudf_FASTTRACK_STAT($C16,"TOTALRETURN","SP-DA",EDATE(T$7,-12),T$7),"NA")))</f>
        <v/>
      </c>
    </row>
    <row r="17" spans="1:20" ht="14.1" x14ac:dyDescent="0.5">
      <c r="A17" s="7"/>
      <c r="B17" s="33" t="str">
        <f>IF(ISBLANK('Portfolio Inputs'!$B18),"",'Portfolio Inputs'!$C18)</f>
        <v/>
      </c>
      <c r="C17" s="30" t="str">
        <f t="shared" si="3"/>
        <v/>
      </c>
      <c r="D17" s="30" t="str">
        <f>IF($B17="","",'Portfolio Inputs'!$D18)</f>
        <v/>
      </c>
      <c r="E17" s="32" t="str">
        <f>IF($B17="","",'Portfolio Inputs'!$F18)</f>
        <v/>
      </c>
      <c r="F17" s="64"/>
      <c r="G17" s="32" t="str" cm="1">
        <f t="array" ref="G17">_xlfn.SINGLE(IF($B17="","",IFERROR(_xldudf_FASTTRACK_STAT($C17,"TOTALRETURN","SP-DA",EDATE(G$7,-3),G$7),"NA")))</f>
        <v/>
      </c>
      <c r="H17" s="32" t="str" cm="1">
        <f t="array" ref="H17">_xlfn.SINGLE(IF($B17="","",IFERROR(_xldudf_FASTTRACK_STAT($C17,"TOTALRETURN","SP-DA",EDATE(H$7,-3),H$7),"NA")))</f>
        <v/>
      </c>
      <c r="I17" s="32" t="str" cm="1">
        <f t="array" ref="I17">_xlfn.SINGLE(IF($B17="","",IFERROR(_xldudf_FASTTRACK_STAT($C17,"TOTALRETURN","SP-DA",EDATE(I$7,-3),I$7),"NA")))</f>
        <v/>
      </c>
      <c r="J17" s="32" t="str" cm="1">
        <f t="array" ref="J17">_xlfn.SINGLE(IF($B17="","",IFERROR(_xldudf_FASTTRACK_STAT($C17,"TOTALRETURN","SP-DA",EDATE(J$7,-3),J$7),"NA")))</f>
        <v/>
      </c>
      <c r="K17" s="32" t="str" cm="1">
        <f t="array" ref="K17">_xlfn.SINGLE(IF($B17="","",IFERROR(_xldudf_FASTTRACK_STAT($C17,"TOTALRETURN","SP-DA",EDATE(K$7,-3),K$7),"NA")))</f>
        <v/>
      </c>
      <c r="L17" s="32" t="str" cm="1">
        <f t="array" ref="L17">_xlfn.SINGLE(IF($B17="","",IFERROR(_xldudf_FASTTRACK_STAT($C17,"TOTALRETURN","SP-DA",EDATE(L$7,-3),L$7),"NA")))</f>
        <v/>
      </c>
      <c r="M17" s="32" t="str" cm="1">
        <f t="array" ref="M17">_xlfn.SINGLE(IF($B17="","",IFERROR(_xldudf_FASTTRACK_STAT($C17,"TOTALRETURN","SP-DA",EDATE(M$7,-3),M$7),"NA")))</f>
        <v/>
      </c>
      <c r="N17" s="41"/>
      <c r="O17" s="32" t="str" cm="1">
        <f t="array" aca="1" ref="O17" ca="1">_xlfn.SINGLE(IF($B17="","",IFERROR(_xldudf_FASTTRACK_STAT($C17,"TOTALRETURN","SP-DA",EDATE(O$7,-3),TODAY()),"NA")))</f>
        <v/>
      </c>
      <c r="P17" s="32" t="str" cm="1">
        <f t="array" ref="P17">_xlfn.SINGLE(IF($B17="","",IFERROR(_xldudf_FASTTRACK_STAT($C17,"TOTALRETURN","SP-DA",EDATE(P$7,-12),P$7),"NA")))</f>
        <v/>
      </c>
      <c r="Q17" s="32" t="str" cm="1">
        <f t="array" ref="Q17">_xlfn.SINGLE(IF($B17="","",IFERROR(_xldudf_FASTTRACK_STAT($C17,"TOTALRETURN","SP-DA",EDATE(Q$7,-12),Q$7),"NA")))</f>
        <v/>
      </c>
      <c r="R17" s="32" t="str" cm="1">
        <f t="array" ref="R17">_xlfn.SINGLE(IF($B17="","",IFERROR(_xldudf_FASTTRACK_STAT($C17,"TOTALRETURN","SP-DA",EDATE(R$7,-12),R$7),"NA")))</f>
        <v/>
      </c>
      <c r="S17" s="32" t="str" cm="1">
        <f t="array" ref="S17">_xlfn.SINGLE(IF($B17="","",IFERROR(_xldudf_FASTTRACK_STAT($C17,"TOTALRETURN","SP-DA",EDATE(S$7,-12),S$7),"NA")))</f>
        <v/>
      </c>
      <c r="T17" s="32" t="str" cm="1">
        <f t="array" ref="T17">_xlfn.SINGLE(IF($B17="","",IFERROR(_xldudf_FASTTRACK_STAT($C17,"TOTALRETURN","SP-DA",EDATE(T$7,-12),T$7),"NA")))</f>
        <v/>
      </c>
    </row>
    <row r="18" spans="1:20" ht="14.1" x14ac:dyDescent="0.5">
      <c r="A18" s="7"/>
      <c r="B18" s="41" t="str">
        <f>IF(ISBLANK('Portfolio Inputs'!$B19),"",'Portfolio Inputs'!$C19)</f>
        <v/>
      </c>
      <c r="C18" s="38" t="str">
        <f t="shared" si="3"/>
        <v/>
      </c>
      <c r="D18" s="38" t="str">
        <f>IF($B18="","",'Portfolio Inputs'!$D19)</f>
        <v/>
      </c>
      <c r="E18" s="40" t="str">
        <f>IF($B18="","",'Portfolio Inputs'!$F19)</f>
        <v/>
      </c>
      <c r="F18" s="64"/>
      <c r="G18" s="40" t="str" cm="1">
        <f t="array" ref="G18">_xlfn.SINGLE(IF($B18="","",IFERROR(_xldudf_FASTTRACK_STAT($C18,"TOTALRETURN","SP-DA",EDATE(G$7,-3),G$7),"NA")))</f>
        <v/>
      </c>
      <c r="H18" s="40" t="str" cm="1">
        <f t="array" ref="H18">_xlfn.SINGLE(IF($B18="","",IFERROR(_xldudf_FASTTRACK_STAT($C18,"TOTALRETURN","SP-DA",EDATE(H$7,-3),H$7),"NA")))</f>
        <v/>
      </c>
      <c r="I18" s="40" t="str" cm="1">
        <f t="array" ref="I18">_xlfn.SINGLE(IF($B18="","",IFERROR(_xldudf_FASTTRACK_STAT($C18,"TOTALRETURN","SP-DA",EDATE(I$7,-3),I$7),"NA")))</f>
        <v/>
      </c>
      <c r="J18" s="40" t="str" cm="1">
        <f t="array" ref="J18">_xlfn.SINGLE(IF($B18="","",IFERROR(_xldudf_FASTTRACK_STAT($C18,"TOTALRETURN","SP-DA",EDATE(J$7,-3),J$7),"NA")))</f>
        <v/>
      </c>
      <c r="K18" s="40" t="str" cm="1">
        <f t="array" ref="K18">_xlfn.SINGLE(IF($B18="","",IFERROR(_xldudf_FASTTRACK_STAT($C18,"TOTALRETURN","SP-DA",EDATE(K$7,-3),K$7),"NA")))</f>
        <v/>
      </c>
      <c r="L18" s="40" t="str" cm="1">
        <f t="array" ref="L18">_xlfn.SINGLE(IF($B18="","",IFERROR(_xldudf_FASTTRACK_STAT($C18,"TOTALRETURN","SP-DA",EDATE(L$7,-3),L$7),"NA")))</f>
        <v/>
      </c>
      <c r="M18" s="40" t="str" cm="1">
        <f t="array" ref="M18">_xlfn.SINGLE(IF($B18="","",IFERROR(_xldudf_FASTTRACK_STAT($C18,"TOTALRETURN","SP-DA",EDATE(M$7,-3),M$7),"NA")))</f>
        <v/>
      </c>
      <c r="N18" s="41"/>
      <c r="O18" s="40" t="str" cm="1">
        <f t="array" aca="1" ref="O18" ca="1">_xlfn.SINGLE(IF($B18="","",IFERROR(_xldudf_FASTTRACK_STAT($C18,"TOTALRETURN","SP-DA",EDATE(O$7,-3),TODAY()),"NA")))</f>
        <v/>
      </c>
      <c r="P18" s="40" t="str" cm="1">
        <f t="array" ref="P18">_xlfn.SINGLE(IF($B18="","",IFERROR(_xldudf_FASTTRACK_STAT($C18,"TOTALRETURN","SP-DA",EDATE(P$7,-12),P$7),"NA")))</f>
        <v/>
      </c>
      <c r="Q18" s="40" t="str" cm="1">
        <f t="array" ref="Q18">_xlfn.SINGLE(IF($B18="","",IFERROR(_xldudf_FASTTRACK_STAT($C18,"TOTALRETURN","SP-DA",EDATE(Q$7,-12),Q$7),"NA")))</f>
        <v/>
      </c>
      <c r="R18" s="40" t="str" cm="1">
        <f t="array" ref="R18">_xlfn.SINGLE(IF($B18="","",IFERROR(_xldudf_FASTTRACK_STAT($C18,"TOTALRETURN","SP-DA",EDATE(R$7,-12),R$7),"NA")))</f>
        <v/>
      </c>
      <c r="S18" s="40" t="str" cm="1">
        <f t="array" ref="S18">_xlfn.SINGLE(IF($B18="","",IFERROR(_xldudf_FASTTRACK_STAT($C18,"TOTALRETURN","SP-DA",EDATE(S$7,-12),S$7),"NA")))</f>
        <v/>
      </c>
      <c r="T18" s="40" t="str" cm="1">
        <f t="array" ref="T18">_xlfn.SINGLE(IF($B18="","",IFERROR(_xldudf_FASTTRACK_STAT($C18,"TOTALRETURN","SP-DA",EDATE(T$7,-12),T$7),"NA")))</f>
        <v/>
      </c>
    </row>
    <row r="19" spans="1:20" ht="14.1" x14ac:dyDescent="0.5">
      <c r="A19" s="7"/>
      <c r="B19" s="33" t="str">
        <f>IF(ISBLANK('Portfolio Inputs'!$B20),"",'Portfolio Inputs'!$C20)</f>
        <v/>
      </c>
      <c r="C19" s="30" t="str">
        <f t="shared" si="3"/>
        <v/>
      </c>
      <c r="D19" s="30" t="str">
        <f>IF($B19="","",'Portfolio Inputs'!$D20)</f>
        <v/>
      </c>
      <c r="E19" s="32" t="str">
        <f>IF($B19="","",'Portfolio Inputs'!$F20)</f>
        <v/>
      </c>
      <c r="F19" s="64"/>
      <c r="G19" s="32" t="str" cm="1">
        <f t="array" ref="G19">_xlfn.SINGLE(IF($B19="","",IFERROR(_xldudf_FASTTRACK_STAT($C19,"TOTALRETURN","SP-DA",EDATE(G$7,-3),G$7),"NA")))</f>
        <v/>
      </c>
      <c r="H19" s="32" t="str" cm="1">
        <f t="array" ref="H19">_xlfn.SINGLE(IF($B19="","",IFERROR(_xldudf_FASTTRACK_STAT($C19,"TOTALRETURN","SP-DA",EDATE(H$7,-3),H$7),"NA")))</f>
        <v/>
      </c>
      <c r="I19" s="32" t="str" cm="1">
        <f t="array" ref="I19">_xlfn.SINGLE(IF($B19="","",IFERROR(_xldudf_FASTTRACK_STAT($C19,"TOTALRETURN","SP-DA",EDATE(I$7,-3),I$7),"NA")))</f>
        <v/>
      </c>
      <c r="J19" s="32" t="str" cm="1">
        <f t="array" ref="J19">_xlfn.SINGLE(IF($B19="","",IFERROR(_xldudf_FASTTRACK_STAT($C19,"TOTALRETURN","SP-DA",EDATE(J$7,-3),J$7),"NA")))</f>
        <v/>
      </c>
      <c r="K19" s="32" t="str" cm="1">
        <f t="array" ref="K19">_xlfn.SINGLE(IF($B19="","",IFERROR(_xldudf_FASTTRACK_STAT($C19,"TOTALRETURN","SP-DA",EDATE(K$7,-3),K$7),"NA")))</f>
        <v/>
      </c>
      <c r="L19" s="32" t="str" cm="1">
        <f t="array" ref="L19">_xlfn.SINGLE(IF($B19="","",IFERROR(_xldudf_FASTTRACK_STAT($C19,"TOTALRETURN","SP-DA",EDATE(L$7,-3),L$7),"NA")))</f>
        <v/>
      </c>
      <c r="M19" s="32" t="str" cm="1">
        <f t="array" ref="M19">_xlfn.SINGLE(IF($B19="","",IFERROR(_xldudf_FASTTRACK_STAT($C19,"TOTALRETURN","SP-DA",EDATE(M$7,-3),M$7),"NA")))</f>
        <v/>
      </c>
      <c r="N19" s="41"/>
      <c r="O19" s="32" t="str" cm="1">
        <f t="array" aca="1" ref="O19" ca="1">_xlfn.SINGLE(IF($B19="","",IFERROR(_xldudf_FASTTRACK_STAT($C19,"TOTALRETURN","SP-DA",EDATE(O$7,-3),TODAY()),"NA")))</f>
        <v/>
      </c>
      <c r="P19" s="32" t="str" cm="1">
        <f t="array" ref="P19">_xlfn.SINGLE(IF($B19="","",IFERROR(_xldudf_FASTTRACK_STAT($C19,"TOTALRETURN","SP-DA",EDATE(P$7,-12),P$7),"NA")))</f>
        <v/>
      </c>
      <c r="Q19" s="32" t="str" cm="1">
        <f t="array" ref="Q19">_xlfn.SINGLE(IF($B19="","",IFERROR(_xldudf_FASTTRACK_STAT($C19,"TOTALRETURN","SP-DA",EDATE(Q$7,-12),Q$7),"NA")))</f>
        <v/>
      </c>
      <c r="R19" s="32" t="str" cm="1">
        <f t="array" ref="R19">_xlfn.SINGLE(IF($B19="","",IFERROR(_xldudf_FASTTRACK_STAT($C19,"TOTALRETURN","SP-DA",EDATE(R$7,-12),R$7),"NA")))</f>
        <v/>
      </c>
      <c r="S19" s="32" t="str" cm="1">
        <f t="array" ref="S19">_xlfn.SINGLE(IF($B19="","",IFERROR(_xldudf_FASTTRACK_STAT($C19,"TOTALRETURN","SP-DA",EDATE(S$7,-12),S$7),"NA")))</f>
        <v/>
      </c>
      <c r="T19" s="32" t="str" cm="1">
        <f t="array" ref="T19">_xlfn.SINGLE(IF($B19="","",IFERROR(_xldudf_FASTTRACK_STAT($C19,"TOTALRETURN","SP-DA",EDATE(T$7,-12),T$7),"NA")))</f>
        <v/>
      </c>
    </row>
    <row r="20" spans="1:20" ht="14.1" x14ac:dyDescent="0.5">
      <c r="A20" s="7"/>
      <c r="B20" s="41" t="str">
        <f>IF(ISBLANK('Portfolio Inputs'!$B21),"",'Portfolio Inputs'!$C21)</f>
        <v/>
      </c>
      <c r="C20" s="38" t="str">
        <f t="shared" si="3"/>
        <v/>
      </c>
      <c r="D20" s="38" t="str">
        <f>IF($B20="","",'Portfolio Inputs'!$D21)</f>
        <v/>
      </c>
      <c r="E20" s="40" t="str">
        <f>IF($B20="","",'Portfolio Inputs'!$F21)</f>
        <v/>
      </c>
      <c r="F20" s="64"/>
      <c r="G20" s="40" t="str" cm="1">
        <f t="array" ref="G20">_xlfn.SINGLE(IF($B20="","",IFERROR(_xldudf_FASTTRACK_STAT($C20,"TOTALRETURN","SP-DA",EDATE(G$7,-3),G$7),"NA")))</f>
        <v/>
      </c>
      <c r="H20" s="40" t="str" cm="1">
        <f t="array" ref="H20">_xlfn.SINGLE(IF($B20="","",IFERROR(_xldudf_FASTTRACK_STAT($C20,"TOTALRETURN","SP-DA",EDATE(H$7,-3),H$7),"NA")))</f>
        <v/>
      </c>
      <c r="I20" s="40" t="str" cm="1">
        <f t="array" ref="I20">_xlfn.SINGLE(IF($B20="","",IFERROR(_xldudf_FASTTRACK_STAT($C20,"TOTALRETURN","SP-DA",EDATE(I$7,-3),I$7),"NA")))</f>
        <v/>
      </c>
      <c r="J20" s="40" t="str" cm="1">
        <f t="array" ref="J20">_xlfn.SINGLE(IF($B20="","",IFERROR(_xldudf_FASTTRACK_STAT($C20,"TOTALRETURN","SP-DA",EDATE(J$7,-3),J$7),"NA")))</f>
        <v/>
      </c>
      <c r="K20" s="40" t="str" cm="1">
        <f t="array" ref="K20">_xlfn.SINGLE(IF($B20="","",IFERROR(_xldudf_FASTTRACK_STAT($C20,"TOTALRETURN","SP-DA",EDATE(K$7,-3),K$7),"NA")))</f>
        <v/>
      </c>
      <c r="L20" s="40" t="str" cm="1">
        <f t="array" ref="L20">_xlfn.SINGLE(IF($B20="","",IFERROR(_xldudf_FASTTRACK_STAT($C20,"TOTALRETURN","SP-DA",EDATE(L$7,-3),L$7),"NA")))</f>
        <v/>
      </c>
      <c r="M20" s="40" t="str" cm="1">
        <f t="array" ref="M20">_xlfn.SINGLE(IF($B20="","",IFERROR(_xldudf_FASTTRACK_STAT($C20,"TOTALRETURN","SP-DA",EDATE(M$7,-3),M$7),"NA")))</f>
        <v/>
      </c>
      <c r="N20" s="41"/>
      <c r="O20" s="40" t="str" cm="1">
        <f t="array" aca="1" ref="O20" ca="1">_xlfn.SINGLE(IF($B20="","",IFERROR(_xldudf_FASTTRACK_STAT($C20,"TOTALRETURN","SP-DA",EDATE(O$7,-3),TODAY()),"NA")))</f>
        <v/>
      </c>
      <c r="P20" s="40" t="str" cm="1">
        <f t="array" ref="P20">_xlfn.SINGLE(IF($B20="","",IFERROR(_xldudf_FASTTRACK_STAT($C20,"TOTALRETURN","SP-DA",EDATE(P$7,-12),P$7),"NA")))</f>
        <v/>
      </c>
      <c r="Q20" s="40" t="str" cm="1">
        <f t="array" ref="Q20">_xlfn.SINGLE(IF($B20="","",IFERROR(_xldudf_FASTTRACK_STAT($C20,"TOTALRETURN","SP-DA",EDATE(Q$7,-12),Q$7),"NA")))</f>
        <v/>
      </c>
      <c r="R20" s="40" t="str" cm="1">
        <f t="array" ref="R20">_xlfn.SINGLE(IF($B20="","",IFERROR(_xldudf_FASTTRACK_STAT($C20,"TOTALRETURN","SP-DA",EDATE(R$7,-12),R$7),"NA")))</f>
        <v/>
      </c>
      <c r="S20" s="40" t="str" cm="1">
        <f t="array" ref="S20">_xlfn.SINGLE(IF($B20="","",IFERROR(_xldudf_FASTTRACK_STAT($C20,"TOTALRETURN","SP-DA",EDATE(S$7,-12),S$7),"NA")))</f>
        <v/>
      </c>
      <c r="T20" s="40" t="str" cm="1">
        <f t="array" ref="T20">_xlfn.SINGLE(IF($B20="","",IFERROR(_xldudf_FASTTRACK_STAT($C20,"TOTALRETURN","SP-DA",EDATE(T$7,-12),T$7),"NA")))</f>
        <v/>
      </c>
    </row>
    <row r="21" spans="1:20" ht="14.1" x14ac:dyDescent="0.5">
      <c r="A21" s="7"/>
      <c r="B21" s="33" t="str">
        <f>IF(ISBLANK('Portfolio Inputs'!$B22),"",'Portfolio Inputs'!$C22)</f>
        <v/>
      </c>
      <c r="C21" s="30" t="str">
        <f t="shared" si="3"/>
        <v/>
      </c>
      <c r="D21" s="30" t="str">
        <f>IF($B21="","",'Portfolio Inputs'!$D22)</f>
        <v/>
      </c>
      <c r="E21" s="32" t="str">
        <f>IF($B21="","",'Portfolio Inputs'!$F22)</f>
        <v/>
      </c>
      <c r="F21" s="64"/>
      <c r="G21" s="32" t="str" cm="1">
        <f t="array" ref="G21">_xlfn.SINGLE(IF($B21="","",IFERROR(_xldudf_FASTTRACK_STAT($C21,"TOTALRETURN","SP-DA",EDATE(G$7,-3),G$7),"NA")))</f>
        <v/>
      </c>
      <c r="H21" s="32" t="str" cm="1">
        <f t="array" ref="H21">_xlfn.SINGLE(IF($B21="","",IFERROR(_xldudf_FASTTRACK_STAT($C21,"TOTALRETURN","SP-DA",EDATE(H$7,-3),H$7),"NA")))</f>
        <v/>
      </c>
      <c r="I21" s="32" t="str" cm="1">
        <f t="array" ref="I21">_xlfn.SINGLE(IF($B21="","",IFERROR(_xldudf_FASTTRACK_STAT($C21,"TOTALRETURN","SP-DA",EDATE(I$7,-3),I$7),"NA")))</f>
        <v/>
      </c>
      <c r="J21" s="32" t="str" cm="1">
        <f t="array" ref="J21">_xlfn.SINGLE(IF($B21="","",IFERROR(_xldudf_FASTTRACK_STAT($C21,"TOTALRETURN","SP-DA",EDATE(J$7,-3),J$7),"NA")))</f>
        <v/>
      </c>
      <c r="K21" s="32" t="str" cm="1">
        <f t="array" ref="K21">_xlfn.SINGLE(IF($B21="","",IFERROR(_xldudf_FASTTRACK_STAT($C21,"TOTALRETURN","SP-DA",EDATE(K$7,-3),K$7),"NA")))</f>
        <v/>
      </c>
      <c r="L21" s="32" t="str" cm="1">
        <f t="array" ref="L21">_xlfn.SINGLE(IF($B21="","",IFERROR(_xldudf_FASTTRACK_STAT($C21,"TOTALRETURN","SP-DA",EDATE(L$7,-3),L$7),"NA")))</f>
        <v/>
      </c>
      <c r="M21" s="32" t="str" cm="1">
        <f t="array" ref="M21">_xlfn.SINGLE(IF($B21="","",IFERROR(_xldudf_FASTTRACK_STAT($C21,"TOTALRETURN","SP-DA",EDATE(M$7,-3),M$7),"NA")))</f>
        <v/>
      </c>
      <c r="N21" s="41"/>
      <c r="O21" s="32" t="str" cm="1">
        <f t="array" aca="1" ref="O21" ca="1">_xlfn.SINGLE(IF($B21="","",IFERROR(_xldudf_FASTTRACK_STAT($C21,"TOTALRETURN","SP-DA",EDATE(O$7,-3),TODAY()),"NA")))</f>
        <v/>
      </c>
      <c r="P21" s="32" t="str" cm="1">
        <f t="array" ref="P21">_xlfn.SINGLE(IF($B21="","",IFERROR(_xldudf_FASTTRACK_STAT($C21,"TOTALRETURN","SP-DA",EDATE(P$7,-12),P$7),"NA")))</f>
        <v/>
      </c>
      <c r="Q21" s="32" t="str" cm="1">
        <f t="array" ref="Q21">_xlfn.SINGLE(IF($B21="","",IFERROR(_xldudf_FASTTRACK_STAT($C21,"TOTALRETURN","SP-DA",EDATE(Q$7,-12),Q$7),"NA")))</f>
        <v/>
      </c>
      <c r="R21" s="32" t="str" cm="1">
        <f t="array" ref="R21">_xlfn.SINGLE(IF($B21="","",IFERROR(_xldudf_FASTTRACK_STAT($C21,"TOTALRETURN","SP-DA",EDATE(R$7,-12),R$7),"NA")))</f>
        <v/>
      </c>
      <c r="S21" s="32" t="str" cm="1">
        <f t="array" ref="S21">_xlfn.SINGLE(IF($B21="","",IFERROR(_xldudf_FASTTRACK_STAT($C21,"TOTALRETURN","SP-DA",EDATE(S$7,-12),S$7),"NA")))</f>
        <v/>
      </c>
      <c r="T21" s="32" t="str" cm="1">
        <f t="array" ref="T21">_xlfn.SINGLE(IF($B21="","",IFERROR(_xldudf_FASTTRACK_STAT($C21,"TOTALRETURN","SP-DA",EDATE(T$7,-12),T$7),"NA")))</f>
        <v/>
      </c>
    </row>
    <row r="22" spans="1:20" ht="14.1" x14ac:dyDescent="0.5">
      <c r="A22" s="7"/>
      <c r="B22" s="41" t="str">
        <f>IF(ISBLANK('Portfolio Inputs'!$B23),"",'Portfolio Inputs'!$C23)</f>
        <v/>
      </c>
      <c r="C22" s="38" t="str">
        <f t="shared" si="3"/>
        <v/>
      </c>
      <c r="D22" s="38" t="str">
        <f>IF($B22="","",'Portfolio Inputs'!$D23)</f>
        <v/>
      </c>
      <c r="E22" s="40" t="str">
        <f>IF($B22="","",'Portfolio Inputs'!$F23)</f>
        <v/>
      </c>
      <c r="F22" s="64"/>
      <c r="G22" s="40" t="str" cm="1">
        <f t="array" ref="G22">_xlfn.SINGLE(IF($B22="","",IFERROR(_xldudf_FASTTRACK_STAT($C22,"TOTALRETURN","SP-DA",EDATE(G$7,-3),G$7),"NA")))</f>
        <v/>
      </c>
      <c r="H22" s="40" t="str" cm="1">
        <f t="array" ref="H22">_xlfn.SINGLE(IF($B22="","",IFERROR(_xldudf_FASTTRACK_STAT($C22,"TOTALRETURN","SP-DA",EDATE(H$7,-3),H$7),"NA")))</f>
        <v/>
      </c>
      <c r="I22" s="40" t="str" cm="1">
        <f t="array" ref="I22">_xlfn.SINGLE(IF($B22="","",IFERROR(_xldudf_FASTTRACK_STAT($C22,"TOTALRETURN","SP-DA",EDATE(I$7,-3),I$7),"NA")))</f>
        <v/>
      </c>
      <c r="J22" s="40" t="str" cm="1">
        <f t="array" ref="J22">_xlfn.SINGLE(IF($B22="","",IFERROR(_xldudf_FASTTRACK_STAT($C22,"TOTALRETURN","SP-DA",EDATE(J$7,-3),J$7),"NA")))</f>
        <v/>
      </c>
      <c r="K22" s="40" t="str" cm="1">
        <f t="array" ref="K22">_xlfn.SINGLE(IF($B22="","",IFERROR(_xldudf_FASTTRACK_STAT($C22,"TOTALRETURN","SP-DA",EDATE(K$7,-3),K$7),"NA")))</f>
        <v/>
      </c>
      <c r="L22" s="40" t="str" cm="1">
        <f t="array" ref="L22">_xlfn.SINGLE(IF($B22="","",IFERROR(_xldudf_FASTTRACK_STAT($C22,"TOTALRETURN","SP-DA",EDATE(L$7,-3),L$7),"NA")))</f>
        <v/>
      </c>
      <c r="M22" s="40" t="str" cm="1">
        <f t="array" ref="M22">_xlfn.SINGLE(IF($B22="","",IFERROR(_xldudf_FASTTRACK_STAT($C22,"TOTALRETURN","SP-DA",EDATE(M$7,-3),M$7),"NA")))</f>
        <v/>
      </c>
      <c r="N22" s="41"/>
      <c r="O22" s="40" t="str" cm="1">
        <f t="array" aca="1" ref="O22" ca="1">_xlfn.SINGLE(IF($B22="","",IFERROR(_xldudf_FASTTRACK_STAT($C22,"TOTALRETURN","SP-DA",EDATE(O$7,-3),TODAY()),"NA")))</f>
        <v/>
      </c>
      <c r="P22" s="40" t="str" cm="1">
        <f t="array" ref="P22">_xlfn.SINGLE(IF($B22="","",IFERROR(_xldudf_FASTTRACK_STAT($C22,"TOTALRETURN","SP-DA",EDATE(P$7,-12),P$7),"NA")))</f>
        <v/>
      </c>
      <c r="Q22" s="40" t="str" cm="1">
        <f t="array" ref="Q22">_xlfn.SINGLE(IF($B22="","",IFERROR(_xldudf_FASTTRACK_STAT($C22,"TOTALRETURN","SP-DA",EDATE(Q$7,-12),Q$7),"NA")))</f>
        <v/>
      </c>
      <c r="R22" s="40" t="str" cm="1">
        <f t="array" ref="R22">_xlfn.SINGLE(IF($B22="","",IFERROR(_xldudf_FASTTRACK_STAT($C22,"TOTALRETURN","SP-DA",EDATE(R$7,-12),R$7),"NA")))</f>
        <v/>
      </c>
      <c r="S22" s="40" t="str" cm="1">
        <f t="array" ref="S22">_xlfn.SINGLE(IF($B22="","",IFERROR(_xldudf_FASTTRACK_STAT($C22,"TOTALRETURN","SP-DA",EDATE(S$7,-12),S$7),"NA")))</f>
        <v/>
      </c>
      <c r="T22" s="40" t="str" cm="1">
        <f t="array" ref="T22">_xlfn.SINGLE(IF($B22="","",IFERROR(_xldudf_FASTTRACK_STAT($C22,"TOTALRETURN","SP-DA",EDATE(T$7,-12),T$7),"NA")))</f>
        <v/>
      </c>
    </row>
    <row r="23" spans="1:20" ht="14.1" x14ac:dyDescent="0.5">
      <c r="A23" s="7"/>
      <c r="B23" s="33" t="str">
        <f>IF(ISBLANK('Portfolio Inputs'!$B24),"",'Portfolio Inputs'!$C24)</f>
        <v/>
      </c>
      <c r="C23" s="30" t="str">
        <f t="shared" si="3"/>
        <v/>
      </c>
      <c r="D23" s="30" t="str">
        <f>IF($B23="","",'Portfolio Inputs'!$D24)</f>
        <v/>
      </c>
      <c r="E23" s="32" t="str">
        <f>IF($B23="","",'Portfolio Inputs'!$F24)</f>
        <v/>
      </c>
      <c r="F23" s="64"/>
      <c r="G23" s="32" t="str" cm="1">
        <f t="array" ref="G23">_xlfn.SINGLE(IF($B23="","",IFERROR(_xldudf_FASTTRACK_STAT($C23,"TOTALRETURN","SP-DA",EDATE(G$7,-3),G$7),"NA")))</f>
        <v/>
      </c>
      <c r="H23" s="32" t="str" cm="1">
        <f t="array" ref="H23">_xlfn.SINGLE(IF($B23="","",IFERROR(_xldudf_FASTTRACK_STAT($C23,"TOTALRETURN","SP-DA",EDATE(H$7,-3),H$7),"NA")))</f>
        <v/>
      </c>
      <c r="I23" s="32" t="str" cm="1">
        <f t="array" ref="I23">_xlfn.SINGLE(IF($B23="","",IFERROR(_xldudf_FASTTRACK_STAT($C23,"TOTALRETURN","SP-DA",EDATE(I$7,-3),I$7),"NA")))</f>
        <v/>
      </c>
      <c r="J23" s="32" t="str" cm="1">
        <f t="array" ref="J23">_xlfn.SINGLE(IF($B23="","",IFERROR(_xldudf_FASTTRACK_STAT($C23,"TOTALRETURN","SP-DA",EDATE(J$7,-3),J$7),"NA")))</f>
        <v/>
      </c>
      <c r="K23" s="32" t="str" cm="1">
        <f t="array" ref="K23">_xlfn.SINGLE(IF($B23="","",IFERROR(_xldudf_FASTTRACK_STAT($C23,"TOTALRETURN","SP-DA",EDATE(K$7,-3),K$7),"NA")))</f>
        <v/>
      </c>
      <c r="L23" s="32" t="str" cm="1">
        <f t="array" ref="L23">_xlfn.SINGLE(IF($B23="","",IFERROR(_xldudf_FASTTRACK_STAT($C23,"TOTALRETURN","SP-DA",EDATE(L$7,-3),L$7),"NA")))</f>
        <v/>
      </c>
      <c r="M23" s="32" t="str" cm="1">
        <f t="array" ref="M23">_xlfn.SINGLE(IF($B23="","",IFERROR(_xldudf_FASTTRACK_STAT($C23,"TOTALRETURN","SP-DA",EDATE(M$7,-3),M$7),"NA")))</f>
        <v/>
      </c>
      <c r="N23" s="41"/>
      <c r="O23" s="32" t="str" cm="1">
        <f t="array" aca="1" ref="O23" ca="1">_xlfn.SINGLE(IF($B23="","",IFERROR(_xldudf_FASTTRACK_STAT($C23,"TOTALRETURN","SP-DA",EDATE(O$7,-3),TODAY()),"NA")))</f>
        <v/>
      </c>
      <c r="P23" s="32" t="str" cm="1">
        <f t="array" ref="P23">_xlfn.SINGLE(IF($B23="","",IFERROR(_xldudf_FASTTRACK_STAT($C23,"TOTALRETURN","SP-DA",EDATE(P$7,-12),P$7),"NA")))</f>
        <v/>
      </c>
      <c r="Q23" s="32" t="str" cm="1">
        <f t="array" ref="Q23">_xlfn.SINGLE(IF($B23="","",IFERROR(_xldudf_FASTTRACK_STAT($C23,"TOTALRETURN","SP-DA",EDATE(Q$7,-12),Q$7),"NA")))</f>
        <v/>
      </c>
      <c r="R23" s="32" t="str" cm="1">
        <f t="array" ref="R23">_xlfn.SINGLE(IF($B23="","",IFERROR(_xldudf_FASTTRACK_STAT($C23,"TOTALRETURN","SP-DA",EDATE(R$7,-12),R$7),"NA")))</f>
        <v/>
      </c>
      <c r="S23" s="32" t="str" cm="1">
        <f t="array" ref="S23">_xlfn.SINGLE(IF($B23="","",IFERROR(_xldudf_FASTTRACK_STAT($C23,"TOTALRETURN","SP-DA",EDATE(S$7,-12),S$7),"NA")))</f>
        <v/>
      </c>
      <c r="T23" s="32" t="str" cm="1">
        <f t="array" ref="T23">_xlfn.SINGLE(IF($B23="","",IFERROR(_xldudf_FASTTRACK_STAT($C23,"TOTALRETURN","SP-DA",EDATE(T$7,-12),T$7),"NA")))</f>
        <v/>
      </c>
    </row>
    <row r="24" spans="1:20" ht="14.1" x14ac:dyDescent="0.5">
      <c r="A24" s="7"/>
      <c r="B24" s="41" t="str">
        <f>IF(ISBLANK('Portfolio Inputs'!$B25),"",'Portfolio Inputs'!$C25)</f>
        <v/>
      </c>
      <c r="C24" s="38" t="str">
        <f t="shared" si="3"/>
        <v/>
      </c>
      <c r="D24" s="38" t="str">
        <f>IF($B24="","",'Portfolio Inputs'!$D25)</f>
        <v/>
      </c>
      <c r="E24" s="40" t="str">
        <f>IF($B24="","",'Portfolio Inputs'!$F25)</f>
        <v/>
      </c>
      <c r="F24" s="64"/>
      <c r="G24" s="40" t="str" cm="1">
        <f t="array" ref="G24">_xlfn.SINGLE(IF($B24="","",IFERROR(_xldudf_FASTTRACK_STAT($C24,"TOTALRETURN","SP-DA",EDATE(G$7,-3),G$7),"NA")))</f>
        <v/>
      </c>
      <c r="H24" s="40" t="str" cm="1">
        <f t="array" ref="H24">_xlfn.SINGLE(IF($B24="","",IFERROR(_xldudf_FASTTRACK_STAT($C24,"TOTALRETURN","SP-DA",EDATE(H$7,-3),H$7),"NA")))</f>
        <v/>
      </c>
      <c r="I24" s="40" t="str" cm="1">
        <f t="array" ref="I24">_xlfn.SINGLE(IF($B24="","",IFERROR(_xldudf_FASTTRACK_STAT($C24,"TOTALRETURN","SP-DA",EDATE(I$7,-3),I$7),"NA")))</f>
        <v/>
      </c>
      <c r="J24" s="40" t="str" cm="1">
        <f t="array" ref="J24">_xlfn.SINGLE(IF($B24="","",IFERROR(_xldudf_FASTTRACK_STAT($C24,"TOTALRETURN","SP-DA",EDATE(J$7,-3),J$7),"NA")))</f>
        <v/>
      </c>
      <c r="K24" s="40" t="str" cm="1">
        <f t="array" ref="K24">_xlfn.SINGLE(IF($B24="","",IFERROR(_xldudf_FASTTRACK_STAT($C24,"TOTALRETURN","SP-DA",EDATE(K$7,-3),K$7),"NA")))</f>
        <v/>
      </c>
      <c r="L24" s="40" t="str" cm="1">
        <f t="array" ref="L24">_xlfn.SINGLE(IF($B24="","",IFERROR(_xldudf_FASTTRACK_STAT($C24,"TOTALRETURN","SP-DA",EDATE(L$7,-3),L$7),"NA")))</f>
        <v/>
      </c>
      <c r="M24" s="40" t="str" cm="1">
        <f t="array" ref="M24">_xlfn.SINGLE(IF($B24="","",IFERROR(_xldudf_FASTTRACK_STAT($C24,"TOTALRETURN","SP-DA",EDATE(M$7,-3),M$7),"NA")))</f>
        <v/>
      </c>
      <c r="N24" s="41"/>
      <c r="O24" s="40" t="str" cm="1">
        <f t="array" aca="1" ref="O24" ca="1">_xlfn.SINGLE(IF($B24="","",IFERROR(_xldudf_FASTTRACK_STAT($C24,"TOTALRETURN","SP-DA",EDATE(O$7,-3),TODAY()),"NA")))</f>
        <v/>
      </c>
      <c r="P24" s="40" t="str" cm="1">
        <f t="array" ref="P24">_xlfn.SINGLE(IF($B24="","",IFERROR(_xldudf_FASTTRACK_STAT($C24,"TOTALRETURN","SP-DA",EDATE(P$7,-12),P$7),"NA")))</f>
        <v/>
      </c>
      <c r="Q24" s="40" t="str" cm="1">
        <f t="array" ref="Q24">_xlfn.SINGLE(IF($B24="","",IFERROR(_xldudf_FASTTRACK_STAT($C24,"TOTALRETURN","SP-DA",EDATE(Q$7,-12),Q$7),"NA")))</f>
        <v/>
      </c>
      <c r="R24" s="40" t="str" cm="1">
        <f t="array" ref="R24">_xlfn.SINGLE(IF($B24="","",IFERROR(_xldudf_FASTTRACK_STAT($C24,"TOTALRETURN","SP-DA",EDATE(R$7,-12),R$7),"NA")))</f>
        <v/>
      </c>
      <c r="S24" s="40" t="str" cm="1">
        <f t="array" ref="S24">_xlfn.SINGLE(IF($B24="","",IFERROR(_xldudf_FASTTRACK_STAT($C24,"TOTALRETURN","SP-DA",EDATE(S$7,-12),S$7),"NA")))</f>
        <v/>
      </c>
      <c r="T24" s="40" t="str" cm="1">
        <f t="array" ref="T24">_xlfn.SINGLE(IF($B24="","",IFERROR(_xldudf_FASTTRACK_STAT($C24,"TOTALRETURN","SP-DA",EDATE(T$7,-12),T$7),"NA")))</f>
        <v/>
      </c>
    </row>
    <row r="25" spans="1:20" ht="14.1" x14ac:dyDescent="0.5">
      <c r="A25" s="7"/>
      <c r="B25" s="33" t="str">
        <f>IF(ISBLANK('Portfolio Inputs'!$B26),"",'Portfolio Inputs'!$C26)</f>
        <v/>
      </c>
      <c r="C25" s="30" t="str">
        <f t="shared" si="3"/>
        <v/>
      </c>
      <c r="D25" s="30" t="str">
        <f>IF($B25="","",'Portfolio Inputs'!$D26)</f>
        <v/>
      </c>
      <c r="E25" s="32" t="str">
        <f>IF($B25="","",'Portfolio Inputs'!$F26)</f>
        <v/>
      </c>
      <c r="F25" s="64"/>
      <c r="G25" s="32" t="str" cm="1">
        <f t="array" ref="G25">_xlfn.SINGLE(IF($B25="","",IFERROR(_xldudf_FASTTRACK_STAT($C25,"TOTALRETURN","SP-DA",EDATE(G$7,-3),G$7),"NA")))</f>
        <v/>
      </c>
      <c r="H25" s="32" t="str" cm="1">
        <f t="array" ref="H25">_xlfn.SINGLE(IF($B25="","",IFERROR(_xldudf_FASTTRACK_STAT($C25,"TOTALRETURN","SP-DA",EDATE(H$7,-3),H$7),"NA")))</f>
        <v/>
      </c>
      <c r="I25" s="32" t="str" cm="1">
        <f t="array" ref="I25">_xlfn.SINGLE(IF($B25="","",IFERROR(_xldudf_FASTTRACK_STAT($C25,"TOTALRETURN","SP-DA",EDATE(I$7,-3),I$7),"NA")))</f>
        <v/>
      </c>
      <c r="J25" s="32" t="str" cm="1">
        <f t="array" ref="J25">_xlfn.SINGLE(IF($B25="","",IFERROR(_xldudf_FASTTRACK_STAT($C25,"TOTALRETURN","SP-DA",EDATE(J$7,-3),J$7),"NA")))</f>
        <v/>
      </c>
      <c r="K25" s="32" t="str" cm="1">
        <f t="array" ref="K25">_xlfn.SINGLE(IF($B25="","",IFERROR(_xldudf_FASTTRACK_STAT($C25,"TOTALRETURN","SP-DA",EDATE(K$7,-3),K$7),"NA")))</f>
        <v/>
      </c>
      <c r="L25" s="32" t="str" cm="1">
        <f t="array" ref="L25">_xlfn.SINGLE(IF($B25="","",IFERROR(_xldudf_FASTTRACK_STAT($C25,"TOTALRETURN","SP-DA",EDATE(L$7,-3),L$7),"NA")))</f>
        <v/>
      </c>
      <c r="M25" s="32" t="str" cm="1">
        <f t="array" ref="M25">_xlfn.SINGLE(IF($B25="","",IFERROR(_xldudf_FASTTRACK_STAT($C25,"TOTALRETURN","SP-DA",EDATE(M$7,-3),M$7),"NA")))</f>
        <v/>
      </c>
      <c r="N25" s="41"/>
      <c r="O25" s="32" t="str" cm="1">
        <f t="array" aca="1" ref="O25" ca="1">_xlfn.SINGLE(IF($B25="","",IFERROR(_xldudf_FASTTRACK_STAT($C25,"TOTALRETURN","SP-DA",EDATE(O$7,-3),TODAY()),"NA")))</f>
        <v/>
      </c>
      <c r="P25" s="32" t="str" cm="1">
        <f t="array" ref="P25">_xlfn.SINGLE(IF($B25="","",IFERROR(_xldudf_FASTTRACK_STAT($C25,"TOTALRETURN","SP-DA",EDATE(P$7,-12),P$7),"NA")))</f>
        <v/>
      </c>
      <c r="Q25" s="32" t="str" cm="1">
        <f t="array" ref="Q25">_xlfn.SINGLE(IF($B25="","",IFERROR(_xldudf_FASTTRACK_STAT($C25,"TOTALRETURN","SP-DA",EDATE(Q$7,-12),Q$7),"NA")))</f>
        <v/>
      </c>
      <c r="R25" s="32" t="str" cm="1">
        <f t="array" ref="R25">_xlfn.SINGLE(IF($B25="","",IFERROR(_xldudf_FASTTRACK_STAT($C25,"TOTALRETURN","SP-DA",EDATE(R$7,-12),R$7),"NA")))</f>
        <v/>
      </c>
      <c r="S25" s="32" t="str" cm="1">
        <f t="array" ref="S25">_xlfn.SINGLE(IF($B25="","",IFERROR(_xldudf_FASTTRACK_STAT($C25,"TOTALRETURN","SP-DA",EDATE(S$7,-12),S$7),"NA")))</f>
        <v/>
      </c>
      <c r="T25" s="32" t="str" cm="1">
        <f t="array" ref="T25">_xlfn.SINGLE(IF($B25="","",IFERROR(_xldudf_FASTTRACK_STAT($C25,"TOTALRETURN","SP-DA",EDATE(T$7,-12),T$7),"NA")))</f>
        <v/>
      </c>
    </row>
    <row r="26" spans="1:20" ht="14.1" x14ac:dyDescent="0.5">
      <c r="A26" s="7"/>
      <c r="B26" s="41" t="str">
        <f>IF(ISBLANK('Portfolio Inputs'!$B27),"",'Portfolio Inputs'!$C27)</f>
        <v/>
      </c>
      <c r="C26" s="38" t="str">
        <f t="shared" si="3"/>
        <v/>
      </c>
      <c r="D26" s="38" t="str">
        <f>IF($B26="","",'Portfolio Inputs'!$D27)</f>
        <v/>
      </c>
      <c r="E26" s="40" t="str">
        <f>IF($B26="","",'Portfolio Inputs'!$F27)</f>
        <v/>
      </c>
      <c r="F26" s="64"/>
      <c r="G26" s="40" t="str" cm="1">
        <f t="array" ref="G26">_xlfn.SINGLE(IF($B26="","",IFERROR(_xldudf_FASTTRACK_STAT($C26,"TOTALRETURN","SP-DA",EDATE(G$7,-3),G$7),"NA")))</f>
        <v/>
      </c>
      <c r="H26" s="40" t="str" cm="1">
        <f t="array" ref="H26">_xlfn.SINGLE(IF($B26="","",IFERROR(_xldudf_FASTTRACK_STAT($C26,"TOTALRETURN","SP-DA",EDATE(H$7,-3),H$7),"NA")))</f>
        <v/>
      </c>
      <c r="I26" s="40" t="str" cm="1">
        <f t="array" ref="I26">_xlfn.SINGLE(IF($B26="","",IFERROR(_xldudf_FASTTRACK_STAT($C26,"TOTALRETURN","SP-DA",EDATE(I$7,-3),I$7),"NA")))</f>
        <v/>
      </c>
      <c r="J26" s="40" t="str" cm="1">
        <f t="array" ref="J26">_xlfn.SINGLE(IF($B26="","",IFERROR(_xldudf_FASTTRACK_STAT($C26,"TOTALRETURN","SP-DA",EDATE(J$7,-3),J$7),"NA")))</f>
        <v/>
      </c>
      <c r="K26" s="40" t="str" cm="1">
        <f t="array" ref="K26">_xlfn.SINGLE(IF($B26="","",IFERROR(_xldudf_FASTTRACK_STAT($C26,"TOTALRETURN","SP-DA",EDATE(K$7,-3),K$7),"NA")))</f>
        <v/>
      </c>
      <c r="L26" s="40" t="str" cm="1">
        <f t="array" ref="L26">_xlfn.SINGLE(IF($B26="","",IFERROR(_xldudf_FASTTRACK_STAT($C26,"TOTALRETURN","SP-DA",EDATE(L$7,-3),L$7),"NA")))</f>
        <v/>
      </c>
      <c r="M26" s="40" t="str" cm="1">
        <f t="array" ref="M26">_xlfn.SINGLE(IF($B26="","",IFERROR(_xldudf_FASTTRACK_STAT($C26,"TOTALRETURN","SP-DA",EDATE(M$7,-3),M$7),"NA")))</f>
        <v/>
      </c>
      <c r="N26" s="41"/>
      <c r="O26" s="40" t="str" cm="1">
        <f t="array" aca="1" ref="O26" ca="1">_xlfn.SINGLE(IF($B26="","",IFERROR(_xldudf_FASTTRACK_STAT($C26,"TOTALRETURN","SP-DA",EDATE(O$7,-3),TODAY()),"NA")))</f>
        <v/>
      </c>
      <c r="P26" s="40" t="str" cm="1">
        <f t="array" ref="P26">_xlfn.SINGLE(IF($B26="","",IFERROR(_xldudf_FASTTRACK_STAT($C26,"TOTALRETURN","SP-DA",EDATE(P$7,-12),P$7),"NA")))</f>
        <v/>
      </c>
      <c r="Q26" s="40" t="str" cm="1">
        <f t="array" ref="Q26">_xlfn.SINGLE(IF($B26="","",IFERROR(_xldudf_FASTTRACK_STAT($C26,"TOTALRETURN","SP-DA",EDATE(Q$7,-12),Q$7),"NA")))</f>
        <v/>
      </c>
      <c r="R26" s="40" t="str" cm="1">
        <f t="array" ref="R26">_xlfn.SINGLE(IF($B26="","",IFERROR(_xldudf_FASTTRACK_STAT($C26,"TOTALRETURN","SP-DA",EDATE(R$7,-12),R$7),"NA")))</f>
        <v/>
      </c>
      <c r="S26" s="40" t="str" cm="1">
        <f t="array" ref="S26">_xlfn.SINGLE(IF($B26="","",IFERROR(_xldudf_FASTTRACK_STAT($C26,"TOTALRETURN","SP-DA",EDATE(S$7,-12),S$7),"NA")))</f>
        <v/>
      </c>
      <c r="T26" s="40" t="str" cm="1">
        <f t="array" ref="T26">_xlfn.SINGLE(IF($B26="","",IFERROR(_xldudf_FASTTRACK_STAT($C26,"TOTALRETURN","SP-DA",EDATE(T$7,-12),T$7),"NA")))</f>
        <v/>
      </c>
    </row>
    <row r="27" spans="1:20" ht="14.1" x14ac:dyDescent="0.5">
      <c r="A27" s="7"/>
      <c r="B27" s="33" t="str">
        <f>IF(ISBLANK('Portfolio Inputs'!$B28),"",'Portfolio Inputs'!$C28)</f>
        <v/>
      </c>
      <c r="C27" s="30" t="str">
        <f t="shared" si="3"/>
        <v/>
      </c>
      <c r="D27" s="30" t="str">
        <f>IF($B27="","",'Portfolio Inputs'!$D28)</f>
        <v/>
      </c>
      <c r="E27" s="32" t="str">
        <f>IF($B27="","",'Portfolio Inputs'!$F28)</f>
        <v/>
      </c>
      <c r="F27" s="64"/>
      <c r="G27" s="32" t="str" cm="1">
        <f t="array" ref="G27">_xlfn.SINGLE(IF($B27="","",IFERROR(_xldudf_FASTTRACK_STAT($C27,"TOTALRETURN","SP-DA",EDATE(G$7,-3),G$7),"NA")))</f>
        <v/>
      </c>
      <c r="H27" s="32" t="str" cm="1">
        <f t="array" ref="H27">_xlfn.SINGLE(IF($B27="","",IFERROR(_xldudf_FASTTRACK_STAT($C27,"TOTALRETURN","SP-DA",EDATE(H$7,-3),H$7),"NA")))</f>
        <v/>
      </c>
      <c r="I27" s="32" t="str" cm="1">
        <f t="array" ref="I27">_xlfn.SINGLE(IF($B27="","",IFERROR(_xldudf_FASTTRACK_STAT($C27,"TOTALRETURN","SP-DA",EDATE(I$7,-3),I$7),"NA")))</f>
        <v/>
      </c>
      <c r="J27" s="32" t="str" cm="1">
        <f t="array" ref="J27">_xlfn.SINGLE(IF($B27="","",IFERROR(_xldudf_FASTTRACK_STAT($C27,"TOTALRETURN","SP-DA",EDATE(J$7,-3),J$7),"NA")))</f>
        <v/>
      </c>
      <c r="K27" s="32" t="str" cm="1">
        <f t="array" ref="K27">_xlfn.SINGLE(IF($B27="","",IFERROR(_xldudf_FASTTRACK_STAT($C27,"TOTALRETURN","SP-DA",EDATE(K$7,-3),K$7),"NA")))</f>
        <v/>
      </c>
      <c r="L27" s="32" t="str" cm="1">
        <f t="array" ref="L27">_xlfn.SINGLE(IF($B27="","",IFERROR(_xldudf_FASTTRACK_STAT($C27,"TOTALRETURN","SP-DA",EDATE(L$7,-3),L$7),"NA")))</f>
        <v/>
      </c>
      <c r="M27" s="32" t="str" cm="1">
        <f t="array" ref="M27">_xlfn.SINGLE(IF($B27="","",IFERROR(_xldudf_FASTTRACK_STAT($C27,"TOTALRETURN","SP-DA",EDATE(M$7,-3),M$7),"NA")))</f>
        <v/>
      </c>
      <c r="N27" s="41"/>
      <c r="O27" s="32" t="str" cm="1">
        <f t="array" aca="1" ref="O27" ca="1">_xlfn.SINGLE(IF($B27="","",IFERROR(_xldudf_FASTTRACK_STAT($C27,"TOTALRETURN","SP-DA",EDATE(O$7,-3),TODAY()),"NA")))</f>
        <v/>
      </c>
      <c r="P27" s="32" t="str" cm="1">
        <f t="array" ref="P27">_xlfn.SINGLE(IF($B27="","",IFERROR(_xldudf_FASTTRACK_STAT($C27,"TOTALRETURN","SP-DA",EDATE(P$7,-12),P$7),"NA")))</f>
        <v/>
      </c>
      <c r="Q27" s="32" t="str" cm="1">
        <f t="array" ref="Q27">_xlfn.SINGLE(IF($B27="","",IFERROR(_xldudf_FASTTRACK_STAT($C27,"TOTALRETURN","SP-DA",EDATE(Q$7,-12),Q$7),"NA")))</f>
        <v/>
      </c>
      <c r="R27" s="32" t="str" cm="1">
        <f t="array" ref="R27">_xlfn.SINGLE(IF($B27="","",IFERROR(_xldudf_FASTTRACK_STAT($C27,"TOTALRETURN","SP-DA",EDATE(R$7,-12),R$7),"NA")))</f>
        <v/>
      </c>
      <c r="S27" s="32" t="str" cm="1">
        <f t="array" ref="S27">_xlfn.SINGLE(IF($B27="","",IFERROR(_xldudf_FASTTRACK_STAT($C27,"TOTALRETURN","SP-DA",EDATE(S$7,-12),S$7),"NA")))</f>
        <v/>
      </c>
      <c r="T27" s="32" t="str" cm="1">
        <f t="array" ref="T27">_xlfn.SINGLE(IF($B27="","",IFERROR(_xldudf_FASTTRACK_STAT($C27,"TOTALRETURN","SP-DA",EDATE(T$7,-12),T$7),"NA")))</f>
        <v/>
      </c>
    </row>
    <row r="28" spans="1:20" ht="14.1" x14ac:dyDescent="0.5">
      <c r="A28" s="7"/>
      <c r="B28" s="41" t="str">
        <f>IF(ISBLANK('Portfolio Inputs'!$B29),"",'Portfolio Inputs'!$C29)</f>
        <v/>
      </c>
      <c r="C28" s="38" t="str">
        <f t="shared" si="3"/>
        <v/>
      </c>
      <c r="D28" s="38" t="str">
        <f>IF($B28="","",'Portfolio Inputs'!$D29)</f>
        <v/>
      </c>
      <c r="E28" s="40" t="str">
        <f>IF($B28="","",'Portfolio Inputs'!$F29)</f>
        <v/>
      </c>
      <c r="F28" s="64"/>
      <c r="G28" s="40" t="str" cm="1">
        <f t="array" ref="G28">_xlfn.SINGLE(IF($B28="","",IFERROR(_xldudf_FASTTRACK_STAT($C28,"TOTALRETURN","SP-DA",EDATE(G$7,-3),G$7),"NA")))</f>
        <v/>
      </c>
      <c r="H28" s="40" t="str" cm="1">
        <f t="array" ref="H28">_xlfn.SINGLE(IF($B28="","",IFERROR(_xldudf_FASTTRACK_STAT($C28,"TOTALRETURN","SP-DA",EDATE(H$7,-3),H$7),"NA")))</f>
        <v/>
      </c>
      <c r="I28" s="40" t="str" cm="1">
        <f t="array" ref="I28">_xlfn.SINGLE(IF($B28="","",IFERROR(_xldudf_FASTTRACK_STAT($C28,"TOTALRETURN","SP-DA",EDATE(I$7,-3),I$7),"NA")))</f>
        <v/>
      </c>
      <c r="J28" s="40" t="str" cm="1">
        <f t="array" ref="J28">_xlfn.SINGLE(IF($B28="","",IFERROR(_xldudf_FASTTRACK_STAT($C28,"TOTALRETURN","SP-DA",EDATE(J$7,-3),J$7),"NA")))</f>
        <v/>
      </c>
      <c r="K28" s="40" t="str" cm="1">
        <f t="array" ref="K28">_xlfn.SINGLE(IF($B28="","",IFERROR(_xldudf_FASTTRACK_STAT($C28,"TOTALRETURN","SP-DA",EDATE(K$7,-3),K$7),"NA")))</f>
        <v/>
      </c>
      <c r="L28" s="40" t="str" cm="1">
        <f t="array" ref="L28">_xlfn.SINGLE(IF($B28="","",IFERROR(_xldudf_FASTTRACK_STAT($C28,"TOTALRETURN","SP-DA",EDATE(L$7,-3),L$7),"NA")))</f>
        <v/>
      </c>
      <c r="M28" s="40" t="str" cm="1">
        <f t="array" ref="M28">_xlfn.SINGLE(IF($B28="","",IFERROR(_xldudf_FASTTRACK_STAT($C28,"TOTALRETURN","SP-DA",EDATE(M$7,-3),M$7),"NA")))</f>
        <v/>
      </c>
      <c r="N28" s="41"/>
      <c r="O28" s="40" t="str" cm="1">
        <f t="array" aca="1" ref="O28" ca="1">_xlfn.SINGLE(IF($B28="","",IFERROR(_xldudf_FASTTRACK_STAT($C28,"TOTALRETURN","SP-DA",EDATE(O$7,-3),TODAY()),"NA")))</f>
        <v/>
      </c>
      <c r="P28" s="40" t="str" cm="1">
        <f t="array" ref="P28">_xlfn.SINGLE(IF($B28="","",IFERROR(_xldudf_FASTTRACK_STAT($C28,"TOTALRETURN","SP-DA",EDATE(P$7,-12),P$7),"NA")))</f>
        <v/>
      </c>
      <c r="Q28" s="40" t="str" cm="1">
        <f t="array" ref="Q28">_xlfn.SINGLE(IF($B28="","",IFERROR(_xldudf_FASTTRACK_STAT($C28,"TOTALRETURN","SP-DA",EDATE(Q$7,-12),Q$7),"NA")))</f>
        <v/>
      </c>
      <c r="R28" s="40" t="str" cm="1">
        <f t="array" ref="R28">_xlfn.SINGLE(IF($B28="","",IFERROR(_xldudf_FASTTRACK_STAT($C28,"TOTALRETURN","SP-DA",EDATE(R$7,-12),R$7),"NA")))</f>
        <v/>
      </c>
      <c r="S28" s="40" t="str" cm="1">
        <f t="array" ref="S28">_xlfn.SINGLE(IF($B28="","",IFERROR(_xldudf_FASTTRACK_STAT($C28,"TOTALRETURN","SP-DA",EDATE(S$7,-12),S$7),"NA")))</f>
        <v/>
      </c>
      <c r="T28" s="40" t="str" cm="1">
        <f t="array" ref="T28">_xlfn.SINGLE(IF($B28="","",IFERROR(_xldudf_FASTTRACK_STAT($C28,"TOTALRETURN","SP-DA",EDATE(T$7,-12),T$7),"NA")))</f>
        <v/>
      </c>
    </row>
    <row r="29" spans="1:20" ht="14.1" x14ac:dyDescent="0.5">
      <c r="A29" s="7"/>
      <c r="B29" s="33" t="str">
        <f>IF(ISBLANK('Portfolio Inputs'!$B30),"",'Portfolio Inputs'!$C30)</f>
        <v/>
      </c>
      <c r="C29" s="30" t="str">
        <f t="shared" si="3"/>
        <v/>
      </c>
      <c r="D29" s="30" t="str">
        <f>IF($B29="","",'Portfolio Inputs'!$D30)</f>
        <v/>
      </c>
      <c r="E29" s="32" t="str">
        <f>IF($B29="","",'Portfolio Inputs'!$F30)</f>
        <v/>
      </c>
      <c r="F29" s="64"/>
      <c r="G29" s="32" t="str" cm="1">
        <f t="array" ref="G29">_xlfn.SINGLE(IF($B29="","",IFERROR(_xldudf_FASTTRACK_STAT($C29,"TOTALRETURN","SP-DA",EDATE(G$7,-3),G$7),"NA")))</f>
        <v/>
      </c>
      <c r="H29" s="32" t="str" cm="1">
        <f t="array" ref="H29">_xlfn.SINGLE(IF($B29="","",IFERROR(_xldudf_FASTTRACK_STAT($C29,"TOTALRETURN","SP-DA",EDATE(H$7,-3),H$7),"NA")))</f>
        <v/>
      </c>
      <c r="I29" s="32" t="str" cm="1">
        <f t="array" ref="I29">_xlfn.SINGLE(IF($B29="","",IFERROR(_xldudf_FASTTRACK_STAT($C29,"TOTALRETURN","SP-DA",EDATE(I$7,-3),I$7),"NA")))</f>
        <v/>
      </c>
      <c r="J29" s="32" t="str" cm="1">
        <f t="array" ref="J29">_xlfn.SINGLE(IF($B29="","",IFERROR(_xldudf_FASTTRACK_STAT($C29,"TOTALRETURN","SP-DA",EDATE(J$7,-3),J$7),"NA")))</f>
        <v/>
      </c>
      <c r="K29" s="32" t="str" cm="1">
        <f t="array" ref="K29">_xlfn.SINGLE(IF($B29="","",IFERROR(_xldudf_FASTTRACK_STAT($C29,"TOTALRETURN","SP-DA",EDATE(K$7,-3),K$7),"NA")))</f>
        <v/>
      </c>
      <c r="L29" s="32" t="str" cm="1">
        <f t="array" ref="L29">_xlfn.SINGLE(IF($B29="","",IFERROR(_xldudf_FASTTRACK_STAT($C29,"TOTALRETURN","SP-DA",EDATE(L$7,-3),L$7),"NA")))</f>
        <v/>
      </c>
      <c r="M29" s="32" t="str" cm="1">
        <f t="array" ref="M29">_xlfn.SINGLE(IF($B29="","",IFERROR(_xldudf_FASTTRACK_STAT($C29,"TOTALRETURN","SP-DA",EDATE(M$7,-3),M$7),"NA")))</f>
        <v/>
      </c>
      <c r="N29" s="41"/>
      <c r="O29" s="32" t="str" cm="1">
        <f t="array" aca="1" ref="O29" ca="1">_xlfn.SINGLE(IF($B29="","",IFERROR(_xldudf_FASTTRACK_STAT($C29,"TOTALRETURN","SP-DA",EDATE(O$7,-3),TODAY()),"NA")))</f>
        <v/>
      </c>
      <c r="P29" s="32" t="str" cm="1">
        <f t="array" ref="P29">_xlfn.SINGLE(IF($B29="","",IFERROR(_xldudf_FASTTRACK_STAT($C29,"TOTALRETURN","SP-DA",EDATE(P$7,-12),P$7),"NA")))</f>
        <v/>
      </c>
      <c r="Q29" s="32" t="str" cm="1">
        <f t="array" ref="Q29">_xlfn.SINGLE(IF($B29="","",IFERROR(_xldudf_FASTTRACK_STAT($C29,"TOTALRETURN","SP-DA",EDATE(Q$7,-12),Q$7),"NA")))</f>
        <v/>
      </c>
      <c r="R29" s="32" t="str" cm="1">
        <f t="array" ref="R29">_xlfn.SINGLE(IF($B29="","",IFERROR(_xldudf_FASTTRACK_STAT($C29,"TOTALRETURN","SP-DA",EDATE(R$7,-12),R$7),"NA")))</f>
        <v/>
      </c>
      <c r="S29" s="32" t="str" cm="1">
        <f t="array" ref="S29">_xlfn.SINGLE(IF($B29="","",IFERROR(_xldudf_FASTTRACK_STAT($C29,"TOTALRETURN","SP-DA",EDATE(S$7,-12),S$7),"NA")))</f>
        <v/>
      </c>
      <c r="T29" s="32" t="str" cm="1">
        <f t="array" ref="T29">_xlfn.SINGLE(IF($B29="","",IFERROR(_xldudf_FASTTRACK_STAT($C29,"TOTALRETURN","SP-DA",EDATE(T$7,-12),T$7),"NA")))</f>
        <v/>
      </c>
    </row>
    <row r="30" spans="1:20" ht="14.1" x14ac:dyDescent="0.5">
      <c r="A30" s="7"/>
      <c r="B30" s="41" t="str">
        <f>IF(ISBLANK('Portfolio Inputs'!$B31),"",'Portfolio Inputs'!$C31)</f>
        <v/>
      </c>
      <c r="C30" s="38" t="str">
        <f t="shared" si="3"/>
        <v/>
      </c>
      <c r="D30" s="38" t="str">
        <f>IF($B30="","",'Portfolio Inputs'!$D31)</f>
        <v/>
      </c>
      <c r="E30" s="40" t="str">
        <f>IF($B30="","",'Portfolio Inputs'!$F31)</f>
        <v/>
      </c>
      <c r="F30" s="64"/>
      <c r="G30" s="40" t="str" cm="1">
        <f t="array" ref="G30">_xlfn.SINGLE(IF($B30="","",IFERROR(_xldudf_FASTTRACK_STAT($C30,"TOTALRETURN","SP-DA",EDATE(G$7,-3),G$7),"NA")))</f>
        <v/>
      </c>
      <c r="H30" s="40" t="str" cm="1">
        <f t="array" ref="H30">_xlfn.SINGLE(IF($B30="","",IFERROR(_xldudf_FASTTRACK_STAT($C30,"TOTALRETURN","SP-DA",EDATE(H$7,-3),H$7),"NA")))</f>
        <v/>
      </c>
      <c r="I30" s="40" t="str" cm="1">
        <f t="array" ref="I30">_xlfn.SINGLE(IF($B30="","",IFERROR(_xldudf_FASTTRACK_STAT($C30,"TOTALRETURN","SP-DA",EDATE(I$7,-3),I$7),"NA")))</f>
        <v/>
      </c>
      <c r="J30" s="40" t="str" cm="1">
        <f t="array" ref="J30">_xlfn.SINGLE(IF($B30="","",IFERROR(_xldudf_FASTTRACK_STAT($C30,"TOTALRETURN","SP-DA",EDATE(J$7,-3),J$7),"NA")))</f>
        <v/>
      </c>
      <c r="K30" s="40" t="str" cm="1">
        <f t="array" ref="K30">_xlfn.SINGLE(IF($B30="","",IFERROR(_xldudf_FASTTRACK_STAT($C30,"TOTALRETURN","SP-DA",EDATE(K$7,-3),K$7),"NA")))</f>
        <v/>
      </c>
      <c r="L30" s="40" t="str" cm="1">
        <f t="array" ref="L30">_xlfn.SINGLE(IF($B30="","",IFERROR(_xldudf_FASTTRACK_STAT($C30,"TOTALRETURN","SP-DA",EDATE(L$7,-3),L$7),"NA")))</f>
        <v/>
      </c>
      <c r="M30" s="40" t="str" cm="1">
        <f t="array" ref="M30">_xlfn.SINGLE(IF($B30="","",IFERROR(_xldudf_FASTTRACK_STAT($C30,"TOTALRETURN","SP-DA",EDATE(M$7,-3),M$7),"NA")))</f>
        <v/>
      </c>
      <c r="N30" s="41"/>
      <c r="O30" s="40" t="str" cm="1">
        <f t="array" aca="1" ref="O30" ca="1">_xlfn.SINGLE(IF($B30="","",IFERROR(_xldudf_FASTTRACK_STAT($C30,"TOTALRETURN","SP-DA",EDATE(O$7,-3),TODAY()),"NA")))</f>
        <v/>
      </c>
      <c r="P30" s="40" t="str" cm="1">
        <f t="array" ref="P30">_xlfn.SINGLE(IF($B30="","",IFERROR(_xldudf_FASTTRACK_STAT($C30,"TOTALRETURN","SP-DA",EDATE(P$7,-12),P$7),"NA")))</f>
        <v/>
      </c>
      <c r="Q30" s="40" t="str" cm="1">
        <f t="array" ref="Q30">_xlfn.SINGLE(IF($B30="","",IFERROR(_xldudf_FASTTRACK_STAT($C30,"TOTALRETURN","SP-DA",EDATE(Q$7,-12),Q$7),"NA")))</f>
        <v/>
      </c>
      <c r="R30" s="40" t="str" cm="1">
        <f t="array" ref="R30">_xlfn.SINGLE(IF($B30="","",IFERROR(_xldudf_FASTTRACK_STAT($C30,"TOTALRETURN","SP-DA",EDATE(R$7,-12),R$7),"NA")))</f>
        <v/>
      </c>
      <c r="S30" s="40" t="str" cm="1">
        <f t="array" ref="S30">_xlfn.SINGLE(IF($B30="","",IFERROR(_xldudf_FASTTRACK_STAT($C30,"TOTALRETURN","SP-DA",EDATE(S$7,-12),S$7),"NA")))</f>
        <v/>
      </c>
      <c r="T30" s="40" t="str" cm="1">
        <f t="array" ref="T30">_xlfn.SINGLE(IF($B30="","",IFERROR(_xldudf_FASTTRACK_STAT($C30,"TOTALRETURN","SP-DA",EDATE(T$7,-12),T$7),"NA")))</f>
        <v/>
      </c>
    </row>
    <row r="31" spans="1:20" ht="14.1" x14ac:dyDescent="0.5">
      <c r="A31" s="7"/>
      <c r="B31" s="33" t="str">
        <f>IF(ISBLANK('Portfolio Inputs'!$B32),"",'Portfolio Inputs'!$C32)</f>
        <v/>
      </c>
      <c r="C31" s="30" t="str">
        <f t="shared" si="3"/>
        <v/>
      </c>
      <c r="D31" s="30" t="str">
        <f>IF($B31="","",'Portfolio Inputs'!$D32)</f>
        <v/>
      </c>
      <c r="E31" s="32" t="str">
        <f>IF($B31="","",'Portfolio Inputs'!$F32)</f>
        <v/>
      </c>
      <c r="F31" s="64"/>
      <c r="G31" s="32" t="str" cm="1">
        <f t="array" ref="G31">_xlfn.SINGLE(IF($B31="","",IFERROR(_xldudf_FASTTRACK_STAT($C31,"TOTALRETURN","SP-DA",EDATE(G$7,-3),G$7),"NA")))</f>
        <v/>
      </c>
      <c r="H31" s="32" t="str" cm="1">
        <f t="array" ref="H31">_xlfn.SINGLE(IF($B31="","",IFERROR(_xldudf_FASTTRACK_STAT($C31,"TOTALRETURN","SP-DA",EDATE(H$7,-3),H$7),"NA")))</f>
        <v/>
      </c>
      <c r="I31" s="32" t="str" cm="1">
        <f t="array" ref="I31">_xlfn.SINGLE(IF($B31="","",IFERROR(_xldudf_FASTTRACK_STAT($C31,"TOTALRETURN","SP-DA",EDATE(I$7,-3),I$7),"NA")))</f>
        <v/>
      </c>
      <c r="J31" s="32" t="str" cm="1">
        <f t="array" ref="J31">_xlfn.SINGLE(IF($B31="","",IFERROR(_xldudf_FASTTRACK_STAT($C31,"TOTALRETURN","SP-DA",EDATE(J$7,-3),J$7),"NA")))</f>
        <v/>
      </c>
      <c r="K31" s="32" t="str" cm="1">
        <f t="array" ref="K31">_xlfn.SINGLE(IF($B31="","",IFERROR(_xldudf_FASTTRACK_STAT($C31,"TOTALRETURN","SP-DA",EDATE(K$7,-3),K$7),"NA")))</f>
        <v/>
      </c>
      <c r="L31" s="32" t="str" cm="1">
        <f t="array" ref="L31">_xlfn.SINGLE(IF($B31="","",IFERROR(_xldudf_FASTTRACK_STAT($C31,"TOTALRETURN","SP-DA",EDATE(L$7,-3),L$7),"NA")))</f>
        <v/>
      </c>
      <c r="M31" s="32" t="str" cm="1">
        <f t="array" ref="M31">_xlfn.SINGLE(IF($B31="","",IFERROR(_xldudf_FASTTRACK_STAT($C31,"TOTALRETURN","SP-DA",EDATE(M$7,-3),M$7),"NA")))</f>
        <v/>
      </c>
      <c r="N31" s="41"/>
      <c r="O31" s="32" t="str" cm="1">
        <f t="array" aca="1" ref="O31" ca="1">_xlfn.SINGLE(IF($B31="","",IFERROR(_xldudf_FASTTRACK_STAT($C31,"TOTALRETURN","SP-DA",EDATE(O$7,-3),TODAY()),"NA")))</f>
        <v/>
      </c>
      <c r="P31" s="32" t="str" cm="1">
        <f t="array" ref="P31">_xlfn.SINGLE(IF($B31="","",IFERROR(_xldudf_FASTTRACK_STAT($C31,"TOTALRETURN","SP-DA",EDATE(P$7,-12),P$7),"NA")))</f>
        <v/>
      </c>
      <c r="Q31" s="32" t="str" cm="1">
        <f t="array" ref="Q31">_xlfn.SINGLE(IF($B31="","",IFERROR(_xldudf_FASTTRACK_STAT($C31,"TOTALRETURN","SP-DA",EDATE(Q$7,-12),Q$7),"NA")))</f>
        <v/>
      </c>
      <c r="R31" s="32" t="str" cm="1">
        <f t="array" ref="R31">_xlfn.SINGLE(IF($B31="","",IFERROR(_xldudf_FASTTRACK_STAT($C31,"TOTALRETURN","SP-DA",EDATE(R$7,-12),R$7),"NA")))</f>
        <v/>
      </c>
      <c r="S31" s="32" t="str" cm="1">
        <f t="array" ref="S31">_xlfn.SINGLE(IF($B31="","",IFERROR(_xldudf_FASTTRACK_STAT($C31,"TOTALRETURN","SP-DA",EDATE(S$7,-12),S$7),"NA")))</f>
        <v/>
      </c>
      <c r="T31" s="32" t="str" cm="1">
        <f t="array" ref="T31">_xlfn.SINGLE(IF($B31="","",IFERROR(_xldudf_FASTTRACK_STAT($C31,"TOTALRETURN","SP-DA",EDATE(T$7,-12),T$7),"NA")))</f>
        <v/>
      </c>
    </row>
    <row r="32" spans="1:20" ht="14.1" x14ac:dyDescent="0.5">
      <c r="A32" s="7"/>
      <c r="B32" s="37" t="str">
        <f>IF(ISBLANK('Portfolio Inputs'!$B33),"",'Portfolio Inputs'!$C33)</f>
        <v/>
      </c>
      <c r="C32" s="34" t="str">
        <f t="shared" si="3"/>
        <v/>
      </c>
      <c r="D32" s="34" t="str">
        <f>IF($B32="","",'Portfolio Inputs'!$D33)</f>
        <v/>
      </c>
      <c r="E32" s="36" t="str">
        <f>IF($B32="","",'Portfolio Inputs'!$F33)</f>
        <v/>
      </c>
      <c r="F32" s="63"/>
      <c r="G32" s="36" t="str" cm="1">
        <f t="array" ref="G32">_xlfn.SINGLE(IF($B32="","",IFERROR(_xldudf_FASTTRACK_STAT($C32,"TOTALRETURN","SP-DA",EDATE(G$7,-3),G$7),"NA")))</f>
        <v/>
      </c>
      <c r="H32" s="36" t="str" cm="1">
        <f t="array" ref="H32">_xlfn.SINGLE(IF($B32="","",IFERROR(_xldudf_FASTTRACK_STAT($C32,"TOTALRETURN","SP-DA",EDATE(H$7,-3),H$7),"NA")))</f>
        <v/>
      </c>
      <c r="I32" s="36" t="str" cm="1">
        <f t="array" ref="I32">_xlfn.SINGLE(IF($B32="","",IFERROR(_xldudf_FASTTRACK_STAT($C32,"TOTALRETURN","SP-DA",EDATE(I$7,-3),I$7),"NA")))</f>
        <v/>
      </c>
      <c r="J32" s="36" t="str" cm="1">
        <f t="array" ref="J32">_xlfn.SINGLE(IF($B32="","",IFERROR(_xldudf_FASTTRACK_STAT($C32,"TOTALRETURN","SP-DA",EDATE(J$7,-3),J$7),"NA")))</f>
        <v/>
      </c>
      <c r="K32" s="36" t="str" cm="1">
        <f t="array" ref="K32">_xlfn.SINGLE(IF($B32="","",IFERROR(_xldudf_FASTTRACK_STAT($C32,"TOTALRETURN","SP-DA",EDATE(K$7,-3),K$7),"NA")))</f>
        <v/>
      </c>
      <c r="L32" s="36" t="str" cm="1">
        <f t="array" ref="L32">_xlfn.SINGLE(IF($B32="","",IFERROR(_xldudf_FASTTRACK_STAT($C32,"TOTALRETURN","SP-DA",EDATE(L$7,-3),L$7),"NA")))</f>
        <v/>
      </c>
      <c r="M32" s="36" t="str" cm="1">
        <f t="array" ref="M32">_xlfn.SINGLE(IF($B32="","",IFERROR(_xldudf_FASTTRACK_STAT($C32,"TOTALRETURN","SP-DA",EDATE(M$7,-3),M$7),"NA")))</f>
        <v/>
      </c>
      <c r="N32" s="37"/>
      <c r="O32" s="36" t="str" cm="1">
        <f t="array" aca="1" ref="O32" ca="1">_xlfn.SINGLE(IF($B32="","",IFERROR(_xldudf_FASTTRACK_STAT($C32,"TOTALRETURN","SP-DA",EDATE(O$7,-3),TODAY()),"NA")))</f>
        <v/>
      </c>
      <c r="P32" s="36" t="str" cm="1">
        <f t="array" ref="P32">_xlfn.SINGLE(IF($B32="","",IFERROR(_xldudf_FASTTRACK_STAT($C32,"TOTALRETURN","SP-DA",EDATE(P$7,-12),P$7),"NA")))</f>
        <v/>
      </c>
      <c r="Q32" s="36" t="str" cm="1">
        <f t="array" ref="Q32">_xlfn.SINGLE(IF($B32="","",IFERROR(_xldudf_FASTTRACK_STAT($C32,"TOTALRETURN","SP-DA",EDATE(Q$7,-12),Q$7),"NA")))</f>
        <v/>
      </c>
      <c r="R32" s="36" t="str" cm="1">
        <f t="array" ref="R32">_xlfn.SINGLE(IF($B32="","",IFERROR(_xldudf_FASTTRACK_STAT($C32,"TOTALRETURN","SP-DA",EDATE(R$7,-12),R$7),"NA")))</f>
        <v/>
      </c>
      <c r="S32" s="36" t="str" cm="1">
        <f t="array" ref="S32">_xlfn.SINGLE(IF($B32="","",IFERROR(_xldudf_FASTTRACK_STAT($C32,"TOTALRETURN","SP-DA",EDATE(S$7,-12),S$7),"NA")))</f>
        <v/>
      </c>
      <c r="T32" s="36" t="str" cm="1">
        <f t="array" ref="T32">_xlfn.SINGLE(IF($B32="","",IFERROR(_xldudf_FASTTRACK_STAT($C32,"TOTALRETURN","SP-DA",EDATE(T$7,-12),T$7),"NA")))</f>
        <v/>
      </c>
    </row>
    <row r="33" spans="1:20" ht="14.1" x14ac:dyDescent="0.5">
      <c r="A33" s="7"/>
      <c r="B33" s="23" t="s">
        <v>33</v>
      </c>
      <c r="C33" s="20"/>
      <c r="D33" s="24" t="s">
        <v>34</v>
      </c>
      <c r="E33" s="22">
        <f>IF($B33="","",'Portfolio Inputs'!$F34)</f>
        <v>2.6659557451346307E-4</v>
      </c>
      <c r="F33" s="75"/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0</v>
      </c>
      <c r="M33" s="22">
        <v>0</v>
      </c>
      <c r="N33" s="71"/>
      <c r="O33" s="22">
        <v>0</v>
      </c>
      <c r="P33" s="22">
        <v>0</v>
      </c>
      <c r="Q33" s="22">
        <v>0</v>
      </c>
      <c r="R33" s="22">
        <v>0</v>
      </c>
      <c r="S33" s="22">
        <v>0</v>
      </c>
      <c r="T33" s="22">
        <v>0</v>
      </c>
    </row>
    <row r="34" spans="1:20" ht="6" customHeight="1" thickBot="1" x14ac:dyDescent="0.55000000000000004">
      <c r="A34" s="7"/>
      <c r="B34" s="7"/>
      <c r="C34" s="7"/>
      <c r="D34" s="7"/>
      <c r="E34" s="11"/>
      <c r="F34" s="12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</row>
    <row r="35" spans="1:20" ht="14.4" x14ac:dyDescent="0.55000000000000004">
      <c r="A35" s="7"/>
      <c r="B35" s="48"/>
      <c r="C35" s="48"/>
      <c r="D35" s="48" t="s">
        <v>35</v>
      </c>
      <c r="E35" s="49">
        <f>SUM(E8:E33)</f>
        <v>1</v>
      </c>
      <c r="F35" s="76"/>
      <c r="G35" s="52">
        <f t="shared" ref="G35:T35" ca="1" si="4">SUMPRODUCT(G8:G33,$E8:$E33)</f>
        <v>6.0110658103137721E-3</v>
      </c>
      <c r="H35" s="52">
        <f t="shared" ca="1" si="4"/>
        <v>6.0876787955629147E-2</v>
      </c>
      <c r="I35" s="52">
        <f t="shared" ca="1" si="4"/>
        <v>0.12593769156161652</v>
      </c>
      <c r="J35" s="52">
        <f t="shared" ca="1" si="4"/>
        <v>-1.7899019998442692E-2</v>
      </c>
      <c r="K35" s="52">
        <f t="shared" ca="1" si="4"/>
        <v>1.9944897321198959E-2</v>
      </c>
      <c r="L35" s="52">
        <f t="shared" ca="1" si="4"/>
        <v>5.4640452848544185E-2</v>
      </c>
      <c r="M35" s="52">
        <f t="shared" ca="1" si="4"/>
        <v>2.1228603429131746E-2</v>
      </c>
      <c r="N35" s="72"/>
      <c r="O35" s="52">
        <f t="shared" ca="1" si="4"/>
        <v>-1.7155861888716265E-2</v>
      </c>
      <c r="P35" s="52">
        <f t="shared" ca="1" si="4"/>
        <v>0.18280431938567809</v>
      </c>
      <c r="Q35" s="52">
        <f t="shared" ca="1" si="4"/>
        <v>0.28965911331552829</v>
      </c>
      <c r="R35" s="52">
        <f t="shared" ca="1" si="4"/>
        <v>-0.20995806171191536</v>
      </c>
      <c r="S35" s="52">
        <f t="shared" ca="1" si="4"/>
        <v>0.18057450266128464</v>
      </c>
      <c r="T35" s="52">
        <f t="shared" ca="1" si="4"/>
        <v>0.20618135721083475</v>
      </c>
    </row>
    <row r="36" spans="1:20" ht="8.25" customHeight="1" x14ac:dyDescent="0.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</row>
    <row r="37" spans="1:20" ht="14.1" x14ac:dyDescent="0.5">
      <c r="A37" s="7"/>
      <c r="B37" s="98" t="s">
        <v>36</v>
      </c>
      <c r="C37" s="98"/>
      <c r="D37" s="98"/>
      <c r="E37" s="98"/>
      <c r="F37" s="68"/>
      <c r="G37" s="26"/>
      <c r="H37" s="26"/>
      <c r="I37" s="26"/>
      <c r="J37" s="26"/>
      <c r="K37" s="26"/>
      <c r="L37" s="26"/>
      <c r="M37" s="26"/>
      <c r="N37" s="68"/>
      <c r="O37" s="26"/>
      <c r="P37" s="26"/>
      <c r="Q37" s="26"/>
      <c r="R37" s="26"/>
      <c r="S37" s="26"/>
      <c r="T37" s="26"/>
    </row>
    <row r="38" spans="1:20" ht="6.75" customHeight="1" x14ac:dyDescent="0.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</row>
    <row r="39" spans="1:20" ht="14.1" x14ac:dyDescent="0.5">
      <c r="A39" s="7"/>
      <c r="B39" s="7"/>
      <c r="C39" s="7"/>
      <c r="D39" s="7"/>
      <c r="E39" s="8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</row>
    <row r="40" spans="1:20" ht="14.1" x14ac:dyDescent="0.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</row>
    <row r="41" spans="1:20" ht="14.1" x14ac:dyDescent="0.5">
      <c r="A41" s="7"/>
      <c r="B41" s="11" t="str">
        <f>IF(ISBLANK('Portfolio Inputs'!$B42),"",'Portfolio Inputs'!$C42)</f>
        <v>SP-DA</v>
      </c>
      <c r="C41" s="7" t="str">
        <f>B41</f>
        <v>SP-DA</v>
      </c>
      <c r="D41" s="7" t="str">
        <f>IF($B41="","",'Portfolio Inputs'!$D42)</f>
        <v>S&amp;P 500 Total Return Index</v>
      </c>
      <c r="E41" s="10">
        <f>'Portfolio Inputs'!E42</f>
        <v>0.6</v>
      </c>
      <c r="F41" s="7"/>
      <c r="G41" s="10" cm="1">
        <f t="array" aca="1" ref="G41" ca="1">_xlfn.SINGLE(IF($B41="","",IFERROR(_xldudf_FASTTRACK_STAT($C41,"TOTALRETURN","SP-DA",EDATE(G$7,-3),G$7),"NA")))</f>
        <v>2.6549842177678248E-2</v>
      </c>
      <c r="H41" s="10" cm="1">
        <f t="array" aca="1" ref="H41" ca="1">_xlfn.SINGLE(IF($B41="","",IFERROR(_xldudf_FASTTRACK_STAT($C41,"TOTALRETURN","SP-DA",EDATE(H$7,-3),H$7),"NA")))</f>
        <v>8.1245063885986082E-2</v>
      </c>
      <c r="I41" s="10" cm="1">
        <f t="array" aca="1" ref="I41" ca="1">_xlfn.SINGLE(IF($B41="","",IFERROR(_xldudf_FASTTRACK_STAT($C41,"TOTALRETURN","SP-DA",EDATE(I$7,-3),I$7),"NA")))</f>
        <v>0.11568357864381719</v>
      </c>
      <c r="J41" s="10" cm="1">
        <f t="array" aca="1" ref="J41" ca="1">_xlfn.SINGLE(IF($B41="","",IFERROR(_xldudf_FASTTRACK_STAT($C41,"TOTALRETURN","SP-DA",EDATE(J$7,-3),J$7),"NA")))</f>
        <v>-4.2721268566699978E-2</v>
      </c>
      <c r="K41" s="10" cm="1">
        <f t="array" aca="1" ref="K41" ca="1">_xlfn.SINGLE(IF($B41="","",IFERROR(_xldudf_FASTTRACK_STAT($C41,"TOTALRETURN","SP-DA",EDATE(K$7,-3),K$7),"NA")))</f>
        <v>2.4091714026349777E-2</v>
      </c>
      <c r="L41" s="10" cm="1">
        <f t="array" aca="1" ref="L41" ca="1">_xlfn.SINGLE(IF($B41="","",IFERROR(_xldudf_FASTTRACK_STAT($C41,"TOTALRETURN","SP-DA",EDATE(L$7,-3),L$7),"NA")))</f>
        <v>5.8865466154308849E-2</v>
      </c>
      <c r="M41" s="10" cm="1">
        <f t="array" aca="1" ref="M41" ca="1">_xlfn.SINGLE(IF($B41="","",IFERROR(_xldudf_FASTTRACK_STAT($C41,"TOTALRETURN","SP-DA",EDATE(M$7,-3),M$7),"NA")))</f>
        <v>4.2837523634660847E-2</v>
      </c>
      <c r="N41" s="11"/>
      <c r="O41" s="10" cm="1">
        <f t="array" aca="1" ref="O41" ca="1">_xlfn.SINGLE(IF($B41="","",IFERROR(_xldudf_FASTTRACK_STAT($C41,"TOTALRETURN","SP-DA",EDATE(O$7,-3),TODAY()),"NA")))</f>
        <v>2.6528313594302206E-2</v>
      </c>
      <c r="P41" s="10" cm="1">
        <f t="array" aca="1" ref="P41" ca="1">_xlfn.SINGLE(IF($B41="","",IFERROR(_xldudf_FASTTRACK_STAT($C41,"TOTALRETURN","SP-DA",EDATE(P$7,-12),P$7),"NA")))</f>
        <v>0.2501967305813515</v>
      </c>
      <c r="Q41" s="10" cm="1">
        <f t="array" aca="1" ref="Q41" ca="1">_xlfn.SINGLE(IF($B41="","",IFERROR(_xldudf_FASTTRACK_STAT($C41,"TOTALRETURN","SP-DA",EDATE(Q$7,-12),Q$7),"NA")))</f>
        <v>0.26287658870973651</v>
      </c>
      <c r="R41" s="10" cm="1">
        <f t="array" aca="1" ref="R41" ca="1">_xlfn.SINGLE(IF($B41="","",IFERROR(_xldudf_FASTTRACK_STAT($C41,"TOTALRETURN","SP-DA",EDATE(R$7,-12),R$7),"NA")))</f>
        <v>-0.18110887480348867</v>
      </c>
      <c r="S41" s="10" cm="1">
        <f t="array" aca="1" ref="S41" ca="1">_xlfn.SINGLE(IF($B41="","",IFERROR(_xldudf_FASTTRACK_STAT($C41,"TOTALRETURN","SP-DA",EDATE(S$7,-12),S$7),"NA")))</f>
        <v>0.2870536836204064</v>
      </c>
      <c r="T41" s="10" cm="1">
        <f t="array" aca="1" ref="T41" ca="1">_xlfn.SINGLE(IF($B41="","",IFERROR(_xldudf_FASTTRACK_STAT($C41,"TOTALRETURN","SP-DA",EDATE(T$7,-12),T$7),"NA")))</f>
        <v>0.18398826898926857</v>
      </c>
    </row>
    <row r="42" spans="1:20" ht="14.1" x14ac:dyDescent="0.5">
      <c r="A42" s="7"/>
      <c r="B42" s="33" t="str">
        <f>IF(ISBLANK('Portfolio Inputs'!$B43),"",'Portfolio Inputs'!$C43)</f>
        <v>BBG-</v>
      </c>
      <c r="C42" s="30" t="str">
        <f>B42</f>
        <v>BBG-</v>
      </c>
      <c r="D42" s="30" t="str">
        <f>IF($B42="","",'Portfolio Inputs'!$D43)</f>
        <v>BBG US Agg Idx TR USD</v>
      </c>
      <c r="E42" s="32">
        <f>'Portfolio Inputs'!E43</f>
        <v>0.4</v>
      </c>
      <c r="F42" s="38"/>
      <c r="G42" s="32" cm="1">
        <f t="array" aca="1" ref="G42" ca="1">_xlfn.SINGLE(IF($B42="","",IFERROR(_xldudf_FASTTRACK_STAT($C42,"TOTALRETURN","SP-DA",EDATE(G$7,-3),G$7),"NA")))</f>
        <v>1.1001639915809023E-2</v>
      </c>
      <c r="H42" s="32" cm="1">
        <f t="array" aca="1" ref="H42" ca="1">_xlfn.SINGLE(IF($B42="","",IFERROR(_xldudf_FASTTRACK_STAT($C42,"TOTALRETURN","SP-DA",EDATE(H$7,-3),H$7),"NA")))</f>
        <v>2.0302495322916402E-2</v>
      </c>
      <c r="I42" s="32" cm="1">
        <f t="array" aca="1" ref="I42" ca="1">_xlfn.SINGLE(IF($B42="","",IFERROR(_xldudf_FASTTRACK_STAT($C42,"TOTALRETURN","SP-DA",EDATE(I$7,-3),I$7),"NA")))</f>
        <v>1.4411661194541793E-2</v>
      </c>
      <c r="J42" s="32" cm="1">
        <f t="array" aca="1" ref="J42" ca="1">_xlfn.SINGLE(IF($B42="","",IFERROR(_xldudf_FASTTRACK_STAT($C42,"TOTALRETURN","SP-DA",EDATE(J$7,-3),J$7),"NA")))</f>
        <v>2.7811405051552354E-2</v>
      </c>
      <c r="K42" s="32" cm="1">
        <f t="array" aca="1" ref="K42" ca="1">_xlfn.SINGLE(IF($B42="","",IFERROR(_xldudf_FASTTRACK_STAT($C42,"TOTALRETURN","SP-DA",EDATE(K$7,-3),K$7),"NA")))</f>
        <v>-3.0617712572569768E-2</v>
      </c>
      <c r="L42" s="32" cm="1">
        <f t="array" aca="1" ref="L42" ca="1">_xlfn.SINGLE(IF($B42="","",IFERROR(_xldudf_FASTTRACK_STAT($C42,"TOTALRETURN","SP-DA",EDATE(L$7,-3),L$7),"NA")))</f>
        <v>5.1960514853514557E-2</v>
      </c>
      <c r="M42" s="32" cm="1">
        <f t="array" aca="1" ref="M42" ca="1">_xlfn.SINGLE(IF($B42="","",IFERROR(_xldudf_FASTTRACK_STAT($C42,"TOTALRETURN","SP-DA",EDATE(M$7,-3),M$7),"NA")))</f>
        <v>6.5261067577839719E-4</v>
      </c>
      <c r="N42" s="41"/>
      <c r="O42" s="32" cm="1">
        <f t="array" aca="1" ref="O42" ca="1">_xlfn.SINGLE(IF($B42="","",IFERROR(_xldudf_FASTTRACK_STAT($C42,"TOTALRETURN","SP-DA",EDATE(O$7,-3),TODAY()),"NA")))</f>
        <v>2.394449250846864E-2</v>
      </c>
      <c r="P42" s="32" cm="1">
        <f t="array" aca="1" ref="P42" ca="1">_xlfn.SINGLE(IF($B42="","",IFERROR(_xldudf_FASTTRACK_STAT($C42,"TOTALRETURN","SP-DA",EDATE(P$7,-12),P$7),"NA")))</f>
        <v>1.2502312673450601E-2</v>
      </c>
      <c r="Q42" s="32" cm="1">
        <f t="array" aca="1" ref="Q42" ca="1">_xlfn.SINGLE(IF($B42="","",IFERROR(_xldudf_FASTTRACK_STAT($C42,"TOTALRETURN","SP-DA",EDATE(Q$7,-12),Q$7),"NA")))</f>
        <v>5.5287910071117219E-2</v>
      </c>
      <c r="R42" s="32" cm="1">
        <f t="array" aca="1" ref="R42" ca="1">_xlfn.SINGLE(IF($B42="","",IFERROR(_xldudf_FASTTRACK_STAT($C42,"TOTALRETURN","SP-DA",EDATE(R$7,-12),R$7),"NA")))</f>
        <v>-0.13010266905576734</v>
      </c>
      <c r="S42" s="32" cm="1">
        <f t="array" aca="1" ref="S42" ca="1">_xlfn.SINGLE(IF($B42="","",IFERROR(_xldudf_FASTTRACK_STAT($C42,"TOTALRETURN","SP-DA",EDATE(S$7,-12),S$7),"NA")))</f>
        <v>-1.5417931288199977E-2</v>
      </c>
      <c r="T42" s="32" cm="1">
        <f t="array" aca="1" ref="T42" ca="1">_xlfn.SINGLE(IF($B42="","",IFERROR(_xldudf_FASTTRACK_STAT($C42,"TOTALRETURN","SP-DA",EDATE(T$7,-12),T$7),"NA")))</f>
        <v>7.5065168539325836E-2</v>
      </c>
    </row>
    <row r="43" spans="1:20" ht="14.1" x14ac:dyDescent="0.5">
      <c r="A43" s="7"/>
      <c r="B43" s="37" t="str">
        <f>IF(ISBLANK('Portfolio Inputs'!$B44),"",'Portfolio Inputs'!$C44)</f>
        <v/>
      </c>
      <c r="C43" s="34" t="str">
        <f>B43</f>
        <v/>
      </c>
      <c r="D43" s="34" t="str">
        <f>IF($B43="","",'Portfolio Inputs'!$D44)</f>
        <v/>
      </c>
      <c r="E43" s="36">
        <f>'Portfolio Inputs'!E44</f>
        <v>0</v>
      </c>
      <c r="F43" s="34"/>
      <c r="G43" s="36" t="str" cm="1">
        <f t="array" ref="G43">_xlfn.SINGLE(IF($B43="","",IFERROR(_xldudf_FASTTRACK_STAT($C43,"TOTALRETURN","SP-DA",EDATE(G$7,-3),G$7),"NA")))</f>
        <v/>
      </c>
      <c r="H43" s="36" t="str" cm="1">
        <f t="array" ref="H43">_xlfn.SINGLE(IF($B43="","",IFERROR(_xldudf_FASTTRACK_STAT($C43,"TOTALRETURN","SP-DA",EDATE(H$7,-3),H$7),"NA")))</f>
        <v/>
      </c>
      <c r="I43" s="36" t="str" cm="1">
        <f t="array" ref="I43">_xlfn.SINGLE(IF($B43="","",IFERROR(_xldudf_FASTTRACK_STAT($C43,"TOTALRETURN","SP-DA",EDATE(I$7,-3),I$7),"NA")))</f>
        <v/>
      </c>
      <c r="J43" s="36" t="str" cm="1">
        <f t="array" ref="J43">_xlfn.SINGLE(IF($B43="","",IFERROR(_xldudf_FASTTRACK_STAT($C43,"TOTALRETURN","SP-DA",EDATE(J$7,-3),J$7),"NA")))</f>
        <v/>
      </c>
      <c r="K43" s="36" t="str" cm="1">
        <f t="array" ref="K43">_xlfn.SINGLE(IF($B43="","",IFERROR(_xldudf_FASTTRACK_STAT($C43,"TOTALRETURN","SP-DA",EDATE(K$7,-3),K$7),"NA")))</f>
        <v/>
      </c>
      <c r="L43" s="36" t="str" cm="1">
        <f t="array" ref="L43">_xlfn.SINGLE(IF($B43="","",IFERROR(_xldudf_FASTTRACK_STAT($C43,"TOTALRETURN","SP-DA",EDATE(L$7,-3),L$7),"NA")))</f>
        <v/>
      </c>
      <c r="M43" s="36" t="str" cm="1">
        <f t="array" ref="M43">_xlfn.SINGLE(IF($B43="","",IFERROR(_xldudf_FASTTRACK_STAT($C43,"TOTALRETURN","SP-DA",EDATE(M$7,-3),M$7),"NA")))</f>
        <v/>
      </c>
      <c r="N43" s="37"/>
      <c r="O43" s="36" t="str" cm="1">
        <f t="array" aca="1" ref="O43" ca="1">_xlfn.SINGLE(IF($B43="","",IFERROR(_xldudf_FASTTRACK_STAT($C43,"TOTALRETURN","SP-DA",EDATE(O$7,-3),TODAY()),"NA")))</f>
        <v/>
      </c>
      <c r="P43" s="36" t="str" cm="1">
        <f t="array" ref="P43">_xlfn.SINGLE(IF($B43="","",IFERROR(_xldudf_FASTTRACK_STAT($C43,"TOTALRETURN","SP-DA",EDATE(P$7,-12),P$7),"NA")))</f>
        <v/>
      </c>
      <c r="Q43" s="36" t="str" cm="1">
        <f t="array" ref="Q43">_xlfn.SINGLE(IF($B43="","",IFERROR(_xldudf_FASTTRACK_STAT($C43,"TOTALRETURN","SP-DA",EDATE(Q$7,-12),Q$7),"NA")))</f>
        <v/>
      </c>
      <c r="R43" s="36" t="str" cm="1">
        <f t="array" ref="R43">_xlfn.SINGLE(IF($B43="","",IFERROR(_xldudf_FASTTRACK_STAT($C43,"TOTALRETURN","SP-DA",EDATE(R$7,-12),R$7),"NA")))</f>
        <v/>
      </c>
      <c r="S43" s="36" t="str" cm="1">
        <f t="array" ref="S43">_xlfn.SINGLE(IF($B43="","",IFERROR(_xldudf_FASTTRACK_STAT($C43,"TOTALRETURN","SP-DA",EDATE(S$7,-12),S$7),"NA")))</f>
        <v/>
      </c>
      <c r="T43" s="36" t="str" cm="1">
        <f t="array" ref="T43">_xlfn.SINGLE(IF($B43="","",IFERROR(_xldudf_FASTTRACK_STAT($C43,"TOTALRETURN","SP-DA",EDATE(T$7,-12),T$7),"NA")))</f>
        <v/>
      </c>
    </row>
    <row r="44" spans="1:20" ht="6" customHeight="1" thickBot="1" x14ac:dyDescent="0.55000000000000004">
      <c r="A44" s="7"/>
      <c r="B44" s="7"/>
      <c r="C44" s="7"/>
      <c r="D44" s="7"/>
      <c r="E44" s="11"/>
      <c r="F44" s="7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</row>
    <row r="45" spans="1:20" ht="14.4" x14ac:dyDescent="0.55000000000000004">
      <c r="A45" s="7"/>
      <c r="B45" s="48"/>
      <c r="C45" s="48"/>
      <c r="D45" s="48" t="s">
        <v>48</v>
      </c>
      <c r="E45" s="49">
        <f>SUM(E41:E43)</f>
        <v>1</v>
      </c>
      <c r="F45" s="67"/>
      <c r="G45" s="52">
        <f t="shared" ref="G45:T45" ca="1" si="5">SUMPRODUCT(G41:G43,$E41:$E43)</f>
        <v>2.0330561272930557E-2</v>
      </c>
      <c r="H45" s="52">
        <f t="shared" ca="1" si="5"/>
        <v>5.6868036460758213E-2</v>
      </c>
      <c r="I45" s="52">
        <f t="shared" ca="1" si="5"/>
        <v>7.5174811664107027E-2</v>
      </c>
      <c r="J45" s="52">
        <f t="shared" ca="1" si="5"/>
        <v>-1.4508199119399044E-2</v>
      </c>
      <c r="K45" s="52">
        <f t="shared" ca="1" si="5"/>
        <v>2.2079433867819576E-3</v>
      </c>
      <c r="L45" s="52">
        <f t="shared" ca="1" si="5"/>
        <v>5.6103485633991132E-2</v>
      </c>
      <c r="M45" s="52">
        <f t="shared" ca="1" si="5"/>
        <v>2.5963558451107868E-2</v>
      </c>
      <c r="N45" s="72"/>
      <c r="O45" s="52">
        <f t="shared" ca="1" si="5"/>
        <v>2.549478515996878E-2</v>
      </c>
      <c r="P45" s="52">
        <f t="shared" ca="1" si="5"/>
        <v>0.15511896341819115</v>
      </c>
      <c r="Q45" s="52">
        <f t="shared" ca="1" si="5"/>
        <v>0.17984111725428881</v>
      </c>
      <c r="R45" s="52">
        <f t="shared" ca="1" si="5"/>
        <v>-0.16070639250440014</v>
      </c>
      <c r="S45" s="52">
        <f t="shared" ca="1" si="5"/>
        <v>0.16606503765696384</v>
      </c>
      <c r="T45" s="52">
        <f t="shared" ca="1" si="5"/>
        <v>0.14041902880929147</v>
      </c>
    </row>
    <row r="46" spans="1:20" ht="14.4" thickBot="1" x14ac:dyDescent="0.55000000000000004">
      <c r="A46" s="7"/>
      <c r="B46" s="7"/>
      <c r="C46" s="7"/>
      <c r="D46" s="7"/>
      <c r="E46" s="7"/>
      <c r="F46" s="7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</row>
    <row r="47" spans="1:20" ht="14.4" x14ac:dyDescent="0.55000000000000004">
      <c r="A47" s="7"/>
      <c r="B47" s="99" t="s">
        <v>49</v>
      </c>
      <c r="C47" s="99"/>
      <c r="D47" s="99"/>
      <c r="E47" s="54"/>
      <c r="F47" s="69"/>
      <c r="G47" s="56">
        <f t="shared" ref="G47:T47" ca="1" si="6">G35-G45</f>
        <v>-1.4319495462616785E-2</v>
      </c>
      <c r="H47" s="56">
        <f t="shared" ca="1" si="6"/>
        <v>4.0087514948709338E-3</v>
      </c>
      <c r="I47" s="56">
        <f t="shared" ca="1" si="6"/>
        <v>5.0762879897509494E-2</v>
      </c>
      <c r="J47" s="56">
        <f t="shared" ca="1" si="6"/>
        <v>-3.3908208790436479E-3</v>
      </c>
      <c r="K47" s="56">
        <f t="shared" ca="1" si="6"/>
        <v>1.7736953934417002E-2</v>
      </c>
      <c r="L47" s="56">
        <f t="shared" ca="1" si="6"/>
        <v>-1.4630327854469466E-3</v>
      </c>
      <c r="M47" s="56">
        <f t="shared" ca="1" si="6"/>
        <v>-4.7349550219761213E-3</v>
      </c>
      <c r="N47" s="74"/>
      <c r="O47" s="56">
        <f t="shared" ca="1" si="6"/>
        <v>-4.2650647048685042E-2</v>
      </c>
      <c r="P47" s="56">
        <f t="shared" ca="1" si="6"/>
        <v>2.7685355967486946E-2</v>
      </c>
      <c r="Q47" s="56">
        <f t="shared" ca="1" si="6"/>
        <v>0.10981799606123949</v>
      </c>
      <c r="R47" s="56">
        <f t="shared" ca="1" si="6"/>
        <v>-4.9251669207515225E-2</v>
      </c>
      <c r="S47" s="56">
        <f t="shared" ca="1" si="6"/>
        <v>1.4509465004320793E-2</v>
      </c>
      <c r="T47" s="56">
        <f t="shared" ca="1" si="6"/>
        <v>6.576232840154328E-2</v>
      </c>
    </row>
    <row r="48" spans="1:20" ht="14.1" x14ac:dyDescent="0.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</row>
    <row r="49" spans="1:20" ht="14.1" x14ac:dyDescent="0.5">
      <c r="A49" s="7"/>
      <c r="B49" s="7"/>
      <c r="C49" s="7"/>
      <c r="D49" s="58" t="s">
        <v>56</v>
      </c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</row>
    <row r="50" spans="1:20" ht="14.1" x14ac:dyDescent="0.5">
      <c r="A50" s="7"/>
      <c r="B50" s="7"/>
      <c r="C50" s="7"/>
      <c r="D50" s="58" t="s">
        <v>57</v>
      </c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</row>
    <row r="67" spans="9:13" ht="14.1" x14ac:dyDescent="0.5">
      <c r="I67" s="1" t="s">
        <v>58</v>
      </c>
      <c r="J67" s="1" t="s">
        <v>59</v>
      </c>
      <c r="L67" s="5" t="s">
        <v>59</v>
      </c>
      <c r="M67" s="5" t="s">
        <v>60</v>
      </c>
    </row>
    <row r="68" spans="9:13" x14ac:dyDescent="0.45">
      <c r="I68" s="2">
        <f ca="1">DATE(YEAR(TODAY()),1,1)</f>
        <v>46023</v>
      </c>
      <c r="J68" s="2">
        <f ca="1">DATE(YEAR(TODAY())-1,12,31)</f>
        <v>46022</v>
      </c>
      <c r="L68" s="6">
        <f ca="1">DATE(YEAR(TODAY())-1,12,31)</f>
        <v>46022</v>
      </c>
      <c r="M68" s="6" t="str">
        <f ca="1">"Q4 "&amp;YEAR(Table2[[#This Row],[Last Q End ]])</f>
        <v>Q4 2025</v>
      </c>
    </row>
    <row r="69" spans="9:13" x14ac:dyDescent="0.45">
      <c r="I69" s="2">
        <f ca="1">DATE(YEAR(TODAY()),4,1)</f>
        <v>46113</v>
      </c>
      <c r="J69" s="2">
        <f ca="1">DATE(YEAR(TODAY()),3,31)</f>
        <v>46112</v>
      </c>
      <c r="L69" s="6">
        <f ca="1">DATE(YEAR(TODAY()),3,31)</f>
        <v>46112</v>
      </c>
      <c r="M69" s="6" t="str">
        <f ca="1">"Q1 "&amp;YEAR(Table2[[#This Row],[Last Q End ]])</f>
        <v>Q1 2026</v>
      </c>
    </row>
    <row r="70" spans="9:13" x14ac:dyDescent="0.45">
      <c r="I70" s="2">
        <f ca="1">DATE(YEAR(TODAY()),7,1)</f>
        <v>46204</v>
      </c>
      <c r="J70" s="2">
        <f ca="1">DATE(YEAR(TODAY()),6,30)</f>
        <v>46203</v>
      </c>
      <c r="L70" s="6">
        <f ca="1">DATE(YEAR(TODAY()),6,30)</f>
        <v>46203</v>
      </c>
      <c r="M70" s="6" t="str">
        <f ca="1">"Q2 "&amp;YEAR(Table2[[#This Row],[Last Q End ]])</f>
        <v>Q2 2026</v>
      </c>
    </row>
    <row r="71" spans="9:13" x14ac:dyDescent="0.45">
      <c r="I71" s="2">
        <f ca="1">DATE(YEAR(TODAY()),10,1)</f>
        <v>46296</v>
      </c>
      <c r="J71" s="2">
        <f ca="1">DATE(YEAR(TODAY()),9,30)</f>
        <v>46295</v>
      </c>
      <c r="L71" s="6">
        <f ca="1">DATE(YEAR(TODAY()),9,30)</f>
        <v>46295</v>
      </c>
      <c r="M71" s="6" t="str">
        <f ca="1">"Q3 "&amp;YEAR(Table2[[#This Row],[Last Q End ]])</f>
        <v>Q3 2026</v>
      </c>
    </row>
    <row r="72" spans="9:13" x14ac:dyDescent="0.45">
      <c r="L72" s="6">
        <f ca="1">DATE(YEAR(TODAY())-2,12,31)</f>
        <v>45657</v>
      </c>
      <c r="M72" s="6" t="str">
        <f ca="1">"Q4 "&amp;YEAR(Table2[[#This Row],[Last Q End ]])</f>
        <v>Q4 2024</v>
      </c>
    </row>
    <row r="73" spans="9:13" x14ac:dyDescent="0.45">
      <c r="L73" s="6">
        <f ca="1">DATE(YEAR(TODAY())-1,3,31)</f>
        <v>45747</v>
      </c>
      <c r="M73" s="6" t="str">
        <f ca="1">"Q1 "&amp;YEAR(Table2[[#This Row],[Last Q End ]])</f>
        <v>Q1 2025</v>
      </c>
    </row>
    <row r="74" spans="9:13" x14ac:dyDescent="0.45">
      <c r="L74" s="6">
        <f ca="1">DATE(YEAR(TODAY())-1,6,30)</f>
        <v>45838</v>
      </c>
      <c r="M74" s="6" t="str">
        <f ca="1">"Q2 "&amp;YEAR(Table2[[#This Row],[Last Q End ]])</f>
        <v>Q2 2025</v>
      </c>
    </row>
    <row r="75" spans="9:13" x14ac:dyDescent="0.45">
      <c r="L75" s="6">
        <f ca="1">DATE(YEAR(TODAY())-1,9,30)</f>
        <v>45930</v>
      </c>
      <c r="M75" s="6" t="str">
        <f ca="1">"Q3 "&amp;YEAR(Table2[[#This Row],[Last Q End ]])</f>
        <v>Q3 2025</v>
      </c>
    </row>
    <row r="76" spans="9:13" x14ac:dyDescent="0.45">
      <c r="L76" s="6">
        <f ca="1">DATE(YEAR(TODAY())-3,12,31)</f>
        <v>45291</v>
      </c>
      <c r="M76" s="6" t="str">
        <f ca="1">"Q4 "&amp;YEAR(Table2[[#This Row],[Last Q End ]])</f>
        <v>Q4 2023</v>
      </c>
    </row>
    <row r="77" spans="9:13" x14ac:dyDescent="0.45">
      <c r="L77" s="6">
        <f ca="1">DATE(YEAR(TODAY())-2,3,31)</f>
        <v>45382</v>
      </c>
      <c r="M77" s="6" t="str">
        <f ca="1">"Q1 "&amp;YEAR(Table2[[#This Row],[Last Q End ]])</f>
        <v>Q1 2024</v>
      </c>
    </row>
    <row r="78" spans="9:13" x14ac:dyDescent="0.45">
      <c r="L78" s="6">
        <f ca="1">DATE(YEAR(TODAY())-2,6,30)</f>
        <v>45473</v>
      </c>
      <c r="M78" s="6" t="str">
        <f ca="1">"Q2 "&amp;YEAR(Table2[[#This Row],[Last Q End ]])</f>
        <v>Q2 2024</v>
      </c>
    </row>
    <row r="79" spans="9:13" x14ac:dyDescent="0.45">
      <c r="L79" s="6">
        <f ca="1">DATE(YEAR(TODAY())-2,9,30)</f>
        <v>45565</v>
      </c>
      <c r="M79" s="6" t="str">
        <f ca="1">"Q3 "&amp;YEAR(Table2[[#This Row],[Last Q End ]])</f>
        <v>Q3 2024</v>
      </c>
    </row>
  </sheetData>
  <mergeCells count="4">
    <mergeCell ref="G4:M4"/>
    <mergeCell ref="O4:T4"/>
    <mergeCell ref="B37:E37"/>
    <mergeCell ref="B47:D47"/>
  </mergeCells>
  <conditionalFormatting sqref="B6:E32 G6:M32 O6:T32 B41:E43 G41:M43 O41:T43">
    <cfRule type="expression" dxfId="8" priority="1">
      <formula>MOD(ROW(),2)=1</formula>
    </cfRule>
  </conditionalFormatting>
  <conditionalFormatting sqref="E35">
    <cfRule type="expression" dxfId="7" priority="7">
      <formula>IF($E$35&lt;1,TRUE)</formula>
    </cfRule>
    <cfRule type="expression" dxfId="6" priority="8">
      <formula>IF($E$35&gt;1,TRUE)</formula>
    </cfRule>
    <cfRule type="expression" dxfId="5" priority="9">
      <formula>IF($E$35=1,TRUE)</formula>
    </cfRule>
  </conditionalFormatting>
  <conditionalFormatting sqref="E45">
    <cfRule type="expression" dxfId="4" priority="4">
      <formula>IF($E$45&lt;1,TRUE)</formula>
    </cfRule>
    <cfRule type="expression" dxfId="3" priority="5">
      <formula>IF($E$45&gt;1,TRUE)</formula>
    </cfRule>
    <cfRule type="expression" dxfId="2" priority="6">
      <formula>IF($E$45=1,TRUE)</formula>
    </cfRule>
  </conditionalFormatting>
  <conditionalFormatting sqref="G47:M47 O47:T47"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drawing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EDD4F-F03C-48A6-AFDF-988432A56D05}">
  <dimension ref="A1"/>
  <sheetViews>
    <sheetView workbookViewId="0"/>
  </sheetViews>
  <sheetFormatPr defaultRowHeight="14.4" x14ac:dyDescent="0.55000000000000004"/>
  <sheetData>
    <row r="1" spans="1:1" x14ac:dyDescent="0.55000000000000004">
      <c r="A1" s="101" cm="1">
        <f t="array" ref="A1">N(_xldudf_FASTTRACK_CLEARCACHE())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Portfolio Inputs</vt:lpstr>
      <vt:lpstr>Calendar Return Report</vt:lpstr>
      <vt:lpstr>holding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Charbonnet</dc:creator>
  <cp:lastModifiedBy>Daniel Charbonnet</cp:lastModifiedBy>
  <dcterms:created xsi:type="dcterms:W3CDTF">2020-02-19T20:12:29Z</dcterms:created>
  <dcterms:modified xsi:type="dcterms:W3CDTF">2026-02-16T21:49:04Z</dcterms:modified>
</cp:coreProperties>
</file>