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0e495ab093ff52/excel/"/>
    </mc:Choice>
  </mc:AlternateContent>
  <xr:revisionPtr revIDLastSave="0" documentId="8_{1C8BC2A3-8894-4F07-BBA4-A63E15972D55}" xr6:coauthVersionLast="45" xr6:coauthVersionMax="45" xr10:uidLastSave="{00000000-0000-0000-0000-000000000000}"/>
  <bookViews>
    <workbookView xWindow="-96" yWindow="-96" windowWidth="23232" windowHeight="12552" xr2:uid="{1CFDEA53-A62E-4760-ACD8-245507B8A5C9}"/>
  </bookViews>
  <sheets>
    <sheet name="Portfolio Reallo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I34" i="1"/>
  <c r="H34" i="1"/>
  <c r="G34" i="1"/>
  <c r="C34" i="1"/>
  <c r="E34" i="1" s="1"/>
  <c r="M33" i="1"/>
  <c r="L33" i="1"/>
  <c r="I33" i="1"/>
  <c r="H33" i="1"/>
  <c r="G33" i="1"/>
  <c r="C33" i="1"/>
  <c r="E33" i="1" s="1"/>
  <c r="P32" i="1"/>
  <c r="L32" i="1"/>
  <c r="I32" i="1"/>
  <c r="H32" i="1"/>
  <c r="G32" i="1"/>
  <c r="D32" i="1"/>
  <c r="C32" i="1"/>
  <c r="O32" i="1" s="1"/>
  <c r="M31" i="1"/>
  <c r="L31" i="1"/>
  <c r="I31" i="1"/>
  <c r="H31" i="1"/>
  <c r="G31" i="1"/>
  <c r="E31" i="1"/>
  <c r="C31" i="1"/>
  <c r="P31" i="1" s="1"/>
  <c r="P30" i="1"/>
  <c r="L30" i="1"/>
  <c r="I30" i="1"/>
  <c r="H30" i="1"/>
  <c r="G30" i="1"/>
  <c r="D30" i="1"/>
  <c r="C30" i="1"/>
  <c r="E30" i="1" s="1"/>
  <c r="M29" i="1"/>
  <c r="L29" i="1"/>
  <c r="I29" i="1"/>
  <c r="H29" i="1"/>
  <c r="G29" i="1"/>
  <c r="C29" i="1"/>
  <c r="E29" i="1" s="1"/>
  <c r="P28" i="1"/>
  <c r="L28" i="1"/>
  <c r="I28" i="1"/>
  <c r="H28" i="1"/>
  <c r="G28" i="1"/>
  <c r="D28" i="1"/>
  <c r="C28" i="1"/>
  <c r="O28" i="1" s="1"/>
  <c r="M27" i="1"/>
  <c r="L27" i="1"/>
  <c r="I27" i="1"/>
  <c r="H27" i="1"/>
  <c r="G27" i="1"/>
  <c r="E27" i="1"/>
  <c r="C27" i="1"/>
  <c r="P27" i="1" s="1"/>
  <c r="P26" i="1"/>
  <c r="L26" i="1"/>
  <c r="I26" i="1"/>
  <c r="H26" i="1"/>
  <c r="G26" i="1"/>
  <c r="D26" i="1"/>
  <c r="C26" i="1"/>
  <c r="E26" i="1" s="1"/>
  <c r="M25" i="1"/>
  <c r="L25" i="1"/>
  <c r="I25" i="1"/>
  <c r="H25" i="1"/>
  <c r="G25" i="1"/>
  <c r="C25" i="1"/>
  <c r="E25" i="1" s="1"/>
  <c r="P24" i="1"/>
  <c r="L24" i="1"/>
  <c r="I24" i="1"/>
  <c r="H24" i="1"/>
  <c r="G24" i="1"/>
  <c r="D24" i="1"/>
  <c r="C24" i="1"/>
  <c r="O24" i="1" s="1"/>
  <c r="M23" i="1"/>
  <c r="L23" i="1"/>
  <c r="I23" i="1"/>
  <c r="H23" i="1"/>
  <c r="G23" i="1"/>
  <c r="E23" i="1"/>
  <c r="D23" i="1"/>
  <c r="C23" i="1"/>
  <c r="P23" i="1" s="1"/>
  <c r="P22" i="1"/>
  <c r="L22" i="1"/>
  <c r="I22" i="1"/>
  <c r="H22" i="1"/>
  <c r="G22" i="1"/>
  <c r="D22" i="1"/>
  <c r="C22" i="1"/>
  <c r="E22" i="1" s="1"/>
  <c r="M21" i="1"/>
  <c r="L21" i="1"/>
  <c r="I21" i="1"/>
  <c r="H21" i="1"/>
  <c r="G21" i="1"/>
  <c r="C21" i="1"/>
  <c r="E21" i="1" s="1"/>
  <c r="P20" i="1"/>
  <c r="L20" i="1"/>
  <c r="I20" i="1"/>
  <c r="H20" i="1"/>
  <c r="G20" i="1"/>
  <c r="D20" i="1"/>
  <c r="C20" i="1"/>
  <c r="O20" i="1" s="1"/>
  <c r="P19" i="1"/>
  <c r="M19" i="1"/>
  <c r="L19" i="1"/>
  <c r="I19" i="1"/>
  <c r="H19" i="1"/>
  <c r="G19" i="1"/>
  <c r="E19" i="1"/>
  <c r="D19" i="1"/>
  <c r="C19" i="1"/>
  <c r="O19" i="1" s="1"/>
  <c r="P18" i="1"/>
  <c r="L18" i="1"/>
  <c r="I18" i="1"/>
  <c r="H18" i="1"/>
  <c r="G18" i="1"/>
  <c r="D18" i="1"/>
  <c r="C18" i="1"/>
  <c r="E18" i="1" s="1"/>
  <c r="M17" i="1"/>
  <c r="L17" i="1"/>
  <c r="I17" i="1"/>
  <c r="H17" i="1"/>
  <c r="G17" i="1"/>
  <c r="E17" i="1"/>
  <c r="C17" i="1"/>
  <c r="P17" i="1" s="1"/>
  <c r="P16" i="1"/>
  <c r="L16" i="1"/>
  <c r="I16" i="1"/>
  <c r="H16" i="1"/>
  <c r="G16" i="1"/>
  <c r="D16" i="1"/>
  <c r="C16" i="1"/>
  <c r="O16" i="1" s="1"/>
  <c r="P15" i="1"/>
  <c r="M15" i="1"/>
  <c r="L15" i="1"/>
  <c r="I15" i="1"/>
  <c r="H15" i="1"/>
  <c r="G15" i="1"/>
  <c r="E15" i="1"/>
  <c r="D15" i="1"/>
  <c r="C15" i="1"/>
  <c r="O15" i="1" s="1"/>
  <c r="H14" i="1"/>
  <c r="D14" i="1"/>
  <c r="C14" i="1"/>
  <c r="E14" i="1" s="1"/>
  <c r="H13" i="1"/>
  <c r="E13" i="1"/>
  <c r="I13" i="1" s="1"/>
  <c r="C13" i="1"/>
  <c r="H12" i="1"/>
  <c r="D12" i="1"/>
  <c r="C12" i="1"/>
  <c r="H11" i="1"/>
  <c r="E11" i="1"/>
  <c r="I11" i="1" s="1"/>
  <c r="D11" i="1"/>
  <c r="C11" i="1"/>
  <c r="H10" i="1"/>
  <c r="C10" i="1"/>
  <c r="E10" i="1" s="1"/>
  <c r="H9" i="1"/>
  <c r="E9" i="1"/>
  <c r="C9" i="1"/>
  <c r="H8" i="1"/>
  <c r="C8" i="1"/>
  <c r="H7" i="1"/>
  <c r="E7" i="1"/>
  <c r="D7" i="1"/>
  <c r="C7" i="1"/>
  <c r="I6" i="1"/>
  <c r="H6" i="1"/>
  <c r="C6" i="1"/>
  <c r="K3" i="1"/>
  <c r="I14" i="1" l="1"/>
  <c r="I10" i="1"/>
  <c r="I9" i="1"/>
  <c r="E8" i="1"/>
  <c r="E12" i="1"/>
  <c r="G13" i="1" s="1"/>
  <c r="E16" i="1"/>
  <c r="O17" i="1"/>
  <c r="E20" i="1"/>
  <c r="O21" i="1"/>
  <c r="E24" i="1"/>
  <c r="O25" i="1"/>
  <c r="E28" i="1"/>
  <c r="O29" i="1"/>
  <c r="E32" i="1"/>
  <c r="O33" i="1"/>
  <c r="D8" i="1"/>
  <c r="I7" i="1"/>
  <c r="D9" i="1"/>
  <c r="D13" i="1"/>
  <c r="D17" i="1"/>
  <c r="M18" i="1"/>
  <c r="D21" i="1"/>
  <c r="P21" i="1"/>
  <c r="M22" i="1"/>
  <c r="D25" i="1"/>
  <c r="P25" i="1"/>
  <c r="M26" i="1"/>
  <c r="D29" i="1"/>
  <c r="P29" i="1"/>
  <c r="M30" i="1"/>
  <c r="D33" i="1"/>
  <c r="P33" i="1"/>
  <c r="M34" i="1"/>
  <c r="O18" i="1"/>
  <c r="O22" i="1"/>
  <c r="O26" i="1"/>
  <c r="O30" i="1"/>
  <c r="O34" i="1"/>
  <c r="D34" i="1"/>
  <c r="P34" i="1"/>
  <c r="D10" i="1"/>
  <c r="O23" i="1"/>
  <c r="O27" i="1"/>
  <c r="O31" i="1"/>
  <c r="M16" i="1"/>
  <c r="M20" i="1"/>
  <c r="M24" i="1"/>
  <c r="D27" i="1"/>
  <c r="M28" i="1"/>
  <c r="D31" i="1"/>
  <c r="M32" i="1"/>
  <c r="G9" i="1" l="1"/>
  <c r="G11" i="1"/>
  <c r="G7" i="1"/>
  <c r="G6" i="1"/>
  <c r="G10" i="1"/>
  <c r="G14" i="1"/>
  <c r="F37" i="1"/>
  <c r="I12" i="1"/>
  <c r="G12" i="1"/>
  <c r="I8" i="1"/>
  <c r="G8" i="1"/>
  <c r="I3" i="1" l="1"/>
  <c r="M6" i="1" s="1"/>
  <c r="L6" i="1" s="1"/>
  <c r="G36" i="1"/>
  <c r="M8" i="1" l="1"/>
  <c r="L8" i="1" s="1"/>
  <c r="M9" i="1"/>
  <c r="L9" i="1" s="1"/>
  <c r="M14" i="1"/>
  <c r="L14" i="1" s="1"/>
  <c r="M10" i="1"/>
  <c r="L10" i="1" s="1"/>
  <c r="M7" i="1"/>
  <c r="L7" i="1" s="1"/>
  <c r="M11" i="1"/>
  <c r="L11" i="1" s="1"/>
  <c r="M13" i="1"/>
  <c r="O13" i="1" s="1"/>
  <c r="M12" i="1"/>
  <c r="O12" i="1" s="1"/>
  <c r="O14" i="1" l="1"/>
  <c r="O9" i="1"/>
  <c r="O10" i="1"/>
  <c r="O8" i="1"/>
  <c r="O11" i="1"/>
  <c r="O7" i="1"/>
  <c r="L13" i="1"/>
  <c r="L12" i="1"/>
  <c r="O6" i="1" l="1"/>
  <c r="O36" i="1" s="1"/>
  <c r="P13" i="1" l="1"/>
  <c r="P10" i="1"/>
  <c r="P11" i="1"/>
  <c r="P8" i="1"/>
  <c r="P9" i="1"/>
  <c r="P7" i="1"/>
  <c r="P12" i="1"/>
  <c r="P14" i="1"/>
  <c r="P6" i="1"/>
</calcChain>
</file>

<file path=xl/sharedStrings.xml><?xml version="1.0" encoding="utf-8"?>
<sst xmlns="http://schemas.openxmlformats.org/spreadsheetml/2006/main" count="30" uniqueCount="27">
  <si>
    <t>Portfolio Reallocation</t>
  </si>
  <si>
    <t>Amount to Invest</t>
  </si>
  <si>
    <t>Account Value</t>
  </si>
  <si>
    <t>Total Weight</t>
  </si>
  <si>
    <t>* Adjust when using weightings in column F</t>
  </si>
  <si>
    <t>Post Rebalance</t>
  </si>
  <si>
    <t>Ticker</t>
  </si>
  <si>
    <t>Name</t>
  </si>
  <si>
    <t>Price</t>
  </si>
  <si>
    <t>Shares</t>
  </si>
  <si>
    <t>Current Portfolio Weight</t>
  </si>
  <si>
    <t>Dollar Value Holdings</t>
  </si>
  <si>
    <t>Desired Weighting</t>
  </si>
  <si>
    <t>Buy / (Sell) to Achieve Target</t>
  </si>
  <si>
    <t>Target Holding Shares</t>
  </si>
  <si>
    <t>Dollar Value of Shares Held</t>
  </si>
  <si>
    <t>% of Portfolio</t>
  </si>
  <si>
    <t>Cash Balance</t>
  </si>
  <si>
    <t>IVV</t>
  </si>
  <si>
    <t>USMV</t>
  </si>
  <si>
    <t>IEMG</t>
  </si>
  <si>
    <t>IXN</t>
  </si>
  <si>
    <t>GOVT</t>
  </si>
  <si>
    <t>NEAR</t>
  </si>
  <si>
    <t>TLT</t>
  </si>
  <si>
    <t>IGIB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</si>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</sst>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79">
    <xf numFmtId="0" fontId="0" fillId="0" borderId="0" xfId="0"/>
    <xf numFmtId="0" fontId="4" fillId="3" borderId="0" xfId="0" applyFont="1" applyFill="1"/>
    <xf numFmtId="0" fontId="0" fillId="3" borderId="0" xfId="0" applyFill="1"/>
    <xf numFmtId="0" fontId="0" fillId="3" borderId="1" xfId="0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6" fillId="3" borderId="0" xfId="0" applyFont="1" applyFill="1"/>
    <xf numFmtId="0" fontId="6" fillId="3" borderId="8" xfId="0" applyFont="1" applyFill="1" applyBorder="1"/>
    <xf numFmtId="44" fontId="8" fillId="3" borderId="0" xfId="2" applyFont="1" applyFill="1" applyBorder="1" applyAlignment="1">
      <alignment horizontal="center"/>
    </xf>
    <xf numFmtId="164" fontId="7" fillId="3" borderId="4" xfId="2" applyNumberFormat="1" applyFont="1" applyFill="1" applyBorder="1" applyAlignment="1">
      <alignment horizontal="center"/>
    </xf>
    <xf numFmtId="164" fontId="7" fillId="3" borderId="0" xfId="2" applyNumberFormat="1" applyFont="1" applyFill="1" applyBorder="1" applyAlignment="1"/>
    <xf numFmtId="10" fontId="7" fillId="3" borderId="4" xfId="2" applyNumberFormat="1" applyFont="1" applyFill="1" applyBorder="1" applyAlignment="1">
      <alignment horizontal="center"/>
    </xf>
    <xf numFmtId="0" fontId="6" fillId="3" borderId="9" xfId="0" applyFont="1" applyFill="1" applyBorder="1"/>
    <xf numFmtId="0" fontId="8" fillId="3" borderId="10" xfId="0" applyFont="1" applyFill="1" applyBorder="1"/>
    <xf numFmtId="0" fontId="6" fillId="3" borderId="6" xfId="0" applyFont="1" applyFill="1" applyBorder="1"/>
    <xf numFmtId="44" fontId="8" fillId="3" borderId="9" xfId="2" applyFont="1" applyFill="1" applyBorder="1"/>
    <xf numFmtId="0" fontId="0" fillId="3" borderId="10" xfId="0" applyFill="1" applyBorder="1" applyAlignment="1">
      <alignment horizontal="left"/>
    </xf>
    <xf numFmtId="44" fontId="9" fillId="3" borderId="10" xfId="2" applyFont="1" applyFill="1" applyBorder="1" applyAlignment="1">
      <alignment vertical="center"/>
    </xf>
    <xf numFmtId="0" fontId="0" fillId="3" borderId="10" xfId="0" applyFill="1" applyBorder="1"/>
    <xf numFmtId="0" fontId="0" fillId="3" borderId="11" xfId="0" applyFill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14" xfId="0" applyFill="1" applyBorder="1"/>
    <xf numFmtId="44" fontId="2" fillId="3" borderId="0" xfId="2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0" fillId="3" borderId="19" xfId="0" applyFont="1" applyFill="1" applyBorder="1"/>
    <xf numFmtId="0" fontId="0" fillId="3" borderId="20" xfId="0" applyFill="1" applyBorder="1"/>
    <xf numFmtId="164" fontId="0" fillId="3" borderId="0" xfId="2" applyNumberFormat="1" applyFont="1" applyFill="1" applyBorder="1" applyAlignment="1">
      <alignment horizontal="center"/>
    </xf>
    <xf numFmtId="165" fontId="0" fillId="3" borderId="21" xfId="3" applyNumberFormat="1" applyFont="1" applyFill="1" applyBorder="1" applyAlignment="1">
      <alignment horizontal="center"/>
    </xf>
    <xf numFmtId="3" fontId="0" fillId="3" borderId="21" xfId="3" applyNumberFormat="1" applyFont="1" applyFill="1" applyBorder="1" applyAlignment="1">
      <alignment horizontal="center"/>
    </xf>
    <xf numFmtId="164" fontId="0" fillId="3" borderId="22" xfId="2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164" fontId="0" fillId="3" borderId="19" xfId="2" applyNumberFormat="1" applyFont="1" applyFill="1" applyBorder="1" applyAlignment="1">
      <alignment horizontal="center"/>
    </xf>
    <xf numFmtId="10" fontId="0" fillId="3" borderId="23" xfId="0" applyNumberFormat="1" applyFill="1" applyBorder="1" applyAlignment="1">
      <alignment horizontal="center"/>
    </xf>
    <xf numFmtId="10" fontId="0" fillId="3" borderId="0" xfId="0" applyNumberFormat="1" applyFill="1"/>
    <xf numFmtId="3" fontId="0" fillId="3" borderId="21" xfId="1" applyNumberFormat="1" applyFont="1" applyFill="1" applyBorder="1" applyAlignment="1">
      <alignment horizontal="center"/>
    </xf>
    <xf numFmtId="0" fontId="0" fillId="3" borderId="26" xfId="0" applyFill="1" applyBorder="1"/>
    <xf numFmtId="0" fontId="0" fillId="3" borderId="27" xfId="0" applyFill="1" applyBorder="1"/>
    <xf numFmtId="164" fontId="0" fillId="3" borderId="26" xfId="2" applyNumberFormat="1" applyFont="1" applyFill="1" applyBorder="1" applyAlignment="1">
      <alignment horizontal="center"/>
    </xf>
    <xf numFmtId="165" fontId="0" fillId="3" borderId="28" xfId="3" applyNumberFormat="1" applyFont="1" applyFill="1" applyBorder="1" applyAlignment="1">
      <alignment horizontal="center"/>
    </xf>
    <xf numFmtId="3" fontId="0" fillId="3" borderId="28" xfId="3" applyNumberFormat="1" applyFont="1" applyFill="1" applyBorder="1" applyAlignment="1">
      <alignment horizontal="center"/>
    </xf>
    <xf numFmtId="164" fontId="0" fillId="3" borderId="29" xfId="2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3" fontId="0" fillId="3" borderId="30" xfId="0" applyNumberFormat="1" applyFill="1" applyBorder="1" applyAlignment="1">
      <alignment horizontal="center"/>
    </xf>
    <xf numFmtId="164" fontId="0" fillId="3" borderId="25" xfId="2" applyNumberFormat="1" applyFont="1" applyFill="1" applyBorder="1" applyAlignment="1">
      <alignment horizontal="center"/>
    </xf>
    <xf numFmtId="10" fontId="0" fillId="3" borderId="30" xfId="0" applyNumberFormat="1" applyFill="1" applyBorder="1" applyAlignment="1">
      <alignment horizontal="center"/>
    </xf>
    <xf numFmtId="44" fontId="0" fillId="3" borderId="0" xfId="2" applyFont="1" applyFill="1" applyBorder="1"/>
    <xf numFmtId="3" fontId="0" fillId="3" borderId="0" xfId="0" applyNumberFormat="1" applyFill="1"/>
    <xf numFmtId="0" fontId="2" fillId="3" borderId="0" xfId="0" applyFont="1" applyFill="1"/>
    <xf numFmtId="165" fontId="2" fillId="3" borderId="0" xfId="0" applyNumberFormat="1" applyFont="1" applyFill="1"/>
    <xf numFmtId="44" fontId="2" fillId="3" borderId="0" xfId="0" applyNumberFormat="1" applyFont="1" applyFill="1"/>
    <xf numFmtId="44" fontId="3" fillId="3" borderId="0" xfId="2" applyFont="1" applyFill="1"/>
    <xf numFmtId="0" fontId="10" fillId="3" borderId="0" xfId="0" applyFont="1" applyFill="1"/>
    <xf numFmtId="165" fontId="0" fillId="3" borderId="0" xfId="0" applyNumberFormat="1" applyFill="1"/>
    <xf numFmtId="164" fontId="1" fillId="2" borderId="2" xfId="4" applyNumberFormat="1" applyBorder="1" applyAlignment="1">
      <alignment horizontal="center"/>
    </xf>
    <xf numFmtId="164" fontId="1" fillId="2" borderId="3" xfId="4" applyNumberFormat="1" applyBorder="1" applyAlignment="1">
      <alignment horizontal="center"/>
    </xf>
    <xf numFmtId="0" fontId="1" fillId="2" borderId="24" xfId="4" applyBorder="1"/>
    <xf numFmtId="0" fontId="1" fillId="2" borderId="19" xfId="4" applyBorder="1"/>
    <xf numFmtId="0" fontId="1" fillId="2" borderId="25" xfId="4" applyBorder="1"/>
    <xf numFmtId="0" fontId="1" fillId="2" borderId="17" xfId="4" applyBorder="1" applyAlignment="1">
      <alignment horizontal="center" vertical="center" wrapText="1"/>
    </xf>
    <xf numFmtId="0" fontId="1" fillId="2" borderId="21" xfId="4" applyNumberFormat="1" applyBorder="1" applyAlignment="1">
      <alignment horizontal="center"/>
    </xf>
    <xf numFmtId="0" fontId="1" fillId="2" borderId="21" xfId="4" applyBorder="1" applyAlignment="1">
      <alignment horizontal="center"/>
    </xf>
    <xf numFmtId="0" fontId="1" fillId="2" borderId="28" xfId="4" applyBorder="1" applyAlignment="1">
      <alignment horizontal="center"/>
    </xf>
    <xf numFmtId="10" fontId="1" fillId="2" borderId="19" xfId="4" applyNumberFormat="1" applyBorder="1" applyAlignment="1">
      <alignment horizontal="center" wrapText="1"/>
    </xf>
    <xf numFmtId="10" fontId="1" fillId="2" borderId="19" xfId="4" applyNumberFormat="1" applyBorder="1" applyAlignment="1">
      <alignment horizontal="center"/>
    </xf>
    <xf numFmtId="10" fontId="1" fillId="2" borderId="25" xfId="4" applyNumberFormat="1" applyBorder="1" applyAlignment="1">
      <alignment horizontal="center"/>
    </xf>
  </cellXfs>
  <cellStyles count="5">
    <cellStyle name="20% - Accent4" xfId="4" builtinId="42"/>
    <cellStyle name="Comma" xfId="1" builtinId="3"/>
    <cellStyle name="Currency" xfId="2" builtinId="4"/>
    <cellStyle name="Normal" xfId="0" builtinId="0"/>
    <cellStyle name="Percent" xfId="3" builtinId="5"/>
  </cellStyles>
  <dxfs count="3">
    <dxf>
      <numFmt numFmtId="14" formatCode="0.00%"/>
    </dxf>
    <dxf>
      <numFmt numFmtId="3" formatCode="#,##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2857500</xdr:colOff>
      <xdr:row>2</xdr:row>
      <xdr:rowOff>159124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26D06D85-8583-4488-A8CA-97F04F7D2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4076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09B255D-61A2-4FD4-B3E0-10243C5FD2A2}">
  <we:reference id="wa200001360" version="1.0.0.0" store="en-US" storeType="OMEX"/>
  <we:alternateReferences>
    <we:reference id="wa200001360" version="1.0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7C84B067-C214-45C3-A712-C9D94CD141B2}">
      <we:customFunctionIdList>
        <we:customFunctionIds>_xldudf_FASTTRACK_ANNRETURN</we:customFunctionIds>
        <we:customFunctionIds>_xldudf_FASTTRACK_ALPHA</we:customFunctionIds>
        <we:customFunctionIds>_xldudf_FASTTRACK_BETA</we:customFunctionIds>
        <we:customFunctionIds>_xldudf_FASTTRACK_CATEGORY</we:customFunctionIds>
        <we:customFunctionIds>_xldudf_FASTTRACK_CORR</we:customFunctionIds>
        <we:customFunctionIds>_xldudf_FASTTRACK_DATE2MARKETDAY</we:customFunctionIds>
        <we:customFunctionIds>_xldudf_FASTTRACK_DATE2JULIAN</we:customFunctionIds>
        <we:customFunctionIds>_xldudf_FASTTRACK_DATE2STRING</we:customFunctionIds>
        <we:customFunctionIds>_xldudf_FASTTRACK_DATEMATH</we:customFunctionIds>
        <we:customFunctionIds>_xldudf_FASTTRACK_EXPENSERATIO</we:customFunctionIds>
        <we:customFunctionIds>_xldudf_FASTTRACK_FTALPHA</we:customFunctionIds>
        <we:customFunctionIds>_xldudf_FASTTRACK_FTCLOUDLINK</we:customFunctionIds>
        <we:customFunctionIds>_xldudf_FASTTRACK_MARKETCAP</we:customFunctionIds>
        <we:customFunctionIds>_xldudf_FASTTRACK_MAXNUMDAYS</we:customFunctionIds>
        <we:customFunctionIds>_xldudf_FASTTRACK_MOVINGAVG</we:customFunctionIds>
        <we:customFunctionIds>_xldudf_FASTTRACK_PRICE</we:customFunctionIds>
        <we:customFunctionIds>_xldudf_FASTTRACK_SHARESOUTSTANDING</we:customFunctionIds>
        <we:customFunctionIds>_xldudf_FASTTRACK_SHARPERATIO</we:customFunctionIds>
        <we:customFunctionIds>_xldudf_FASTTRACK_STARTDATE</we:customFunctionIds>
        <we:customFunctionIds>_xldudf_FASTTRACK_STDDEV</we:customFunctionIds>
        <we:customFunctionIds>_xldudf_FASTTRACK_SYMNAME</we:customFunctionIds>
        <we:customFunctionIds>_xldudf_FASTTRACK_TOTALRETURN</we:customFunctionIds>
        <we:customFunctionIds>_xldudf_FASTTRACK_ULCERINDEX</we:customFunctionIds>
        <we:customFunctionIds>_xldudf_FASTTRACK_UPI</we:customFunctionIds>
        <we:customFunctionIds>_xldudf_FASTTRACK_YIELD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6F362-03D1-41A8-B3F1-8982F1050555}">
  <dimension ref="A1:U39"/>
  <sheetViews>
    <sheetView tabSelected="1" zoomScale="85" zoomScaleNormal="85" workbookViewId="0">
      <selection activeCell="A4" sqref="A4"/>
    </sheetView>
  </sheetViews>
  <sheetFormatPr defaultColWidth="9.15625" defaultRowHeight="14.4" x14ac:dyDescent="0.55000000000000004"/>
  <cols>
    <col min="1" max="1" width="4" style="2" customWidth="1"/>
    <col min="2" max="2" width="12.83984375" style="2" customWidth="1"/>
    <col min="3" max="3" width="42.578125" style="2" hidden="1" customWidth="1"/>
    <col min="4" max="4" width="42.578125" style="2" customWidth="1"/>
    <col min="5" max="5" width="15.41796875" style="2" customWidth="1"/>
    <col min="6" max="8" width="11.68359375" style="2" customWidth="1"/>
    <col min="9" max="9" width="15.26171875" style="2" customWidth="1"/>
    <col min="10" max="10" width="1.68359375" style="2" customWidth="1"/>
    <col min="11" max="11" width="12.15625" style="2" customWidth="1"/>
    <col min="12" max="12" width="15.26171875" style="2" customWidth="1"/>
    <col min="13" max="13" width="11.68359375" style="2" customWidth="1"/>
    <col min="14" max="14" width="1.68359375" style="2" customWidth="1"/>
    <col min="15" max="15" width="15.68359375" style="2" customWidth="1"/>
    <col min="16" max="16" width="14.68359375" style="2" customWidth="1"/>
    <col min="17" max="17" width="2.15625" style="2" customWidth="1"/>
    <col min="18" max="18" width="9.15625" style="2"/>
    <col min="19" max="19" width="10.578125" style="2" customWidth="1"/>
    <col min="20" max="20" width="13.83984375" style="2" customWidth="1"/>
    <col min="21" max="21" width="14.68359375" style="2" customWidth="1"/>
    <col min="22" max="16384" width="9.15625" style="2"/>
  </cols>
  <sheetData>
    <row r="1" spans="1:21" ht="23.1" x14ac:dyDescent="0.85">
      <c r="A1" s="1"/>
    </row>
    <row r="2" spans="1:21" ht="15.6" x14ac:dyDescent="0.6">
      <c r="A2" s="3"/>
      <c r="B2" s="3"/>
      <c r="C2" s="3"/>
      <c r="D2" s="3"/>
      <c r="E2" s="4" t="s">
        <v>1</v>
      </c>
      <c r="F2" s="5"/>
      <c r="I2" s="6" t="s">
        <v>2</v>
      </c>
      <c r="J2" s="7"/>
      <c r="K2" s="6" t="s">
        <v>3</v>
      </c>
      <c r="O2" s="8"/>
      <c r="P2" s="8"/>
      <c r="Q2" s="9"/>
      <c r="S2" s="10"/>
      <c r="T2" s="8"/>
    </row>
    <row r="3" spans="1:21" s="11" customFormat="1" ht="18.600000000000001" thickBot="1" x14ac:dyDescent="0.75">
      <c r="C3" s="12"/>
      <c r="E3" s="67">
        <v>45000</v>
      </c>
      <c r="F3" s="68"/>
      <c r="G3" s="13"/>
      <c r="I3" s="14">
        <f ca="1">SUM(I6:I34)</f>
        <v>532957.5</v>
      </c>
      <c r="J3" s="15"/>
      <c r="K3" s="16">
        <f>SUM(K6:K34)</f>
        <v>1</v>
      </c>
      <c r="M3" s="13"/>
      <c r="O3" s="17"/>
      <c r="P3" s="18"/>
      <c r="Q3" s="19"/>
      <c r="S3" s="20"/>
      <c r="T3" s="18"/>
    </row>
    <row r="4" spans="1:21" ht="23.4" thickBot="1" x14ac:dyDescent="0.9">
      <c r="A4" s="1"/>
      <c r="B4" s="1" t="s">
        <v>0</v>
      </c>
      <c r="C4" s="21"/>
      <c r="D4" s="21"/>
      <c r="E4" s="22" t="s">
        <v>4</v>
      </c>
      <c r="F4" s="23"/>
      <c r="G4" s="23"/>
      <c r="H4" s="3"/>
      <c r="I4" s="3"/>
      <c r="J4" s="3"/>
      <c r="K4" s="24"/>
      <c r="O4" s="25" t="s">
        <v>5</v>
      </c>
      <c r="P4" s="26"/>
      <c r="Q4" s="27"/>
      <c r="S4" s="28"/>
      <c r="T4" s="28"/>
      <c r="U4" s="28"/>
    </row>
    <row r="5" spans="1:21" ht="43.5" thickBot="1" x14ac:dyDescent="0.6">
      <c r="B5" s="29" t="s">
        <v>6</v>
      </c>
      <c r="C5" s="30" t="s">
        <v>6</v>
      </c>
      <c r="D5" s="31" t="s">
        <v>7</v>
      </c>
      <c r="E5" s="31" t="s">
        <v>8</v>
      </c>
      <c r="F5" s="72" t="s">
        <v>9</v>
      </c>
      <c r="G5" s="32" t="s">
        <v>10</v>
      </c>
      <c r="H5" s="32" t="s">
        <v>9</v>
      </c>
      <c r="I5" s="33" t="s">
        <v>11</v>
      </c>
      <c r="J5" s="34"/>
      <c r="K5" s="35" t="s">
        <v>12</v>
      </c>
      <c r="L5" s="32" t="s">
        <v>13</v>
      </c>
      <c r="M5" s="33" t="s">
        <v>14</v>
      </c>
      <c r="N5" s="34"/>
      <c r="O5" s="35" t="s">
        <v>15</v>
      </c>
      <c r="P5" s="33" t="s">
        <v>16</v>
      </c>
      <c r="Q5" s="36"/>
    </row>
    <row r="6" spans="1:21" x14ac:dyDescent="0.55000000000000004">
      <c r="B6" s="37" t="s">
        <v>17</v>
      </c>
      <c r="C6" s="2" t="str">
        <f t="shared" ref="C6" si="0">IF(ISBLANK($B6),"",IF(AND(LEN($B6)=5,RIGHT($B6,1)="x"),CONCATENATE("M:",$B6),$B6))</f>
        <v>Cash Balance</v>
      </c>
      <c r="D6" s="38" t="s">
        <v>17</v>
      </c>
      <c r="E6" s="39">
        <v>1</v>
      </c>
      <c r="F6" s="73">
        <v>55000</v>
      </c>
      <c r="G6" s="40">
        <f ca="1">IF(ISBLANK($B6),"",IF($F$5="Dollar Value",$I6/$I$3,IF($F$5="Weighting",$F6,IFERROR(($F6*$E6)/SUMPRODUCT($F$6:$F$34,$E$6:$E$34),""))))</f>
        <v>0.10319772214482394</v>
      </c>
      <c r="H6" s="41">
        <f t="shared" ref="H6:H34" si="1">IF(ISBLANK($B6),"",IF($F$5="shares",$F6,IF($F$5="Dollar Value",ROUND($F6/E6,0),$E$3*$G6/$E6)))</f>
        <v>55000</v>
      </c>
      <c r="I6" s="42">
        <f t="shared" ref="I6:I34" si="2">IF($B6&lt;&gt;"",IF($F$5="dollar value",$F6, IF($F$5="weighting",$E$3*$G6,$E6*$F6)),"")</f>
        <v>55000</v>
      </c>
      <c r="K6" s="76">
        <v>0</v>
      </c>
      <c r="L6" s="43">
        <f ca="1">IF($F6&lt;&gt;"", IFERROR($M6-$H6,""), "")</f>
        <v>-55000</v>
      </c>
      <c r="M6" s="44">
        <f t="shared" ref="M6:M34" ca="1" si="3">IF($C6&lt;&gt;"", ROUND(I$3*$K6/$E6, 0), "")</f>
        <v>0</v>
      </c>
      <c r="O6" s="45">
        <f ca="1">$I$3-SUM($O$7:$O$34)</f>
        <v>85.540000000037253</v>
      </c>
      <c r="P6" s="46">
        <f ca="1">IF($C6&lt;&gt;"", $O6/O$36, "")</f>
        <v>1.6050060276858334E-4</v>
      </c>
      <c r="Q6" s="47"/>
    </row>
    <row r="7" spans="1:21" x14ac:dyDescent="0.55000000000000004">
      <c r="B7" s="69" t="s">
        <v>18</v>
      </c>
      <c r="C7" s="2" t="str">
        <f>IF(ISBLANK($B7),"",$B7)</f>
        <v>IVV</v>
      </c>
      <c r="D7" s="38" t="str">
        <f>IF($C7&lt;&gt;"", _xldudf_FASTTRACK_SYMNAME($C7), "")</f>
        <v>iShares Core S&amp;P 500 ETF</v>
      </c>
      <c r="E7" s="39">
        <f ca="1">IF($C7&lt;&gt;"", _xldudf_FASTTRACK_PRICE($C7, TODAY()), "")</f>
        <v>339.07</v>
      </c>
      <c r="F7" s="73">
        <v>700</v>
      </c>
      <c r="G7" s="40">
        <f ca="1">IF(ISBLANK($B7),"",IF($F$5="Dollar Value",$I7/$I$3,IF($F$5="Weighting",$F7,IFERROR(($F7*$E7)/SUMPRODUCT($F$6:$F$34,$E$6:$E$34),""))))</f>
        <v>0.44534320278821482</v>
      </c>
      <c r="H7" s="41">
        <f>IF(ISBLANK($B7),"",IF($F$5="shares",$F7,IF($F$5="Dollar Value",ROUND($F7/E7,0),$E$3*$G7/$E7)))</f>
        <v>700</v>
      </c>
      <c r="I7" s="42">
        <f ca="1">IF($B7&lt;&gt;"",IF($F$5="dollar value",$F7, IF($F$5="weighting",$E$3*$G7,$E7*$F7)),"")</f>
        <v>237349</v>
      </c>
      <c r="K7" s="77">
        <v>0.45</v>
      </c>
      <c r="L7" s="43">
        <f ca="1">IF($F7&lt;&gt;"", IFERROR($M7-$H7,""), "")</f>
        <v>7</v>
      </c>
      <c r="M7" s="44">
        <f t="shared" ca="1" si="3"/>
        <v>707</v>
      </c>
      <c r="O7" s="45">
        <f t="shared" ref="O7:O34" ca="1" si="4">IF($C7&lt;&gt;"", $M7*$E7, "")</f>
        <v>239722.49</v>
      </c>
      <c r="P7" s="46">
        <f t="shared" ref="P7:P34" ca="1" si="5">IF($C7&lt;&gt;"", $O7/O$36, "")</f>
        <v>0.44979663481609694</v>
      </c>
      <c r="Q7" s="47"/>
    </row>
    <row r="8" spans="1:21" x14ac:dyDescent="0.55000000000000004">
      <c r="B8" s="70" t="s">
        <v>19</v>
      </c>
      <c r="C8" s="2" t="str">
        <f t="shared" ref="C8:C13" si="6">IF(ISBLANK($B8),"",$B8)</f>
        <v>USMV</v>
      </c>
      <c r="D8" s="38" t="str">
        <f t="shared" ref="D8:D14" si="7">IF($C8&lt;&gt;"", _xldudf_FASTTRACK_SYMNAME($C8), "")</f>
        <v>iShares Edge MSCI Min Vol USA ETF</v>
      </c>
      <c r="E8" s="39">
        <f t="shared" ref="E8:E34" ca="1" si="8">IF($C8&lt;&gt;"", _xldudf_FASTTRACK_PRICE($C8, TODAY()), "")</f>
        <v>69.67</v>
      </c>
      <c r="F8" s="73">
        <v>800</v>
      </c>
      <c r="G8" s="40">
        <f t="shared" ref="G8:G34" ca="1" si="9">IF(ISBLANK($B8),"",IF($F$5="Dollar Value",$I8/$I$3,IF($F$5="Weighting",$F8,IFERROR(($F8*$E8)/SUMPRODUCT($F$6:$F$34,$E$6:$E$34),""))))</f>
        <v>0.10457869529934376</v>
      </c>
      <c r="H8" s="48">
        <f t="shared" si="1"/>
        <v>800</v>
      </c>
      <c r="I8" s="42">
        <f t="shared" ca="1" si="2"/>
        <v>55736</v>
      </c>
      <c r="K8" s="77">
        <v>0.08</v>
      </c>
      <c r="L8" s="43">
        <f t="shared" ref="L8:L34" ca="1" si="10">IF($F8&lt;&gt;"", IFERROR($M8-$H8,""), "")</f>
        <v>-188</v>
      </c>
      <c r="M8" s="44">
        <f t="shared" ca="1" si="3"/>
        <v>612</v>
      </c>
      <c r="O8" s="45">
        <f t="shared" ca="1" si="4"/>
        <v>42638.04</v>
      </c>
      <c r="P8" s="46">
        <f t="shared" ca="1" si="5"/>
        <v>8.0002701903997969E-2</v>
      </c>
      <c r="Q8" s="47"/>
    </row>
    <row r="9" spans="1:21" x14ac:dyDescent="0.55000000000000004">
      <c r="B9" s="70" t="s">
        <v>20</v>
      </c>
      <c r="C9" s="2" t="str">
        <f t="shared" si="6"/>
        <v>IEMG</v>
      </c>
      <c r="D9" s="38" t="str">
        <f t="shared" si="7"/>
        <v>iShares Core MSCI Emerging Markets ETF</v>
      </c>
      <c r="E9" s="39">
        <f t="shared" ca="1" si="8"/>
        <v>52.97</v>
      </c>
      <c r="F9" s="73">
        <v>1500</v>
      </c>
      <c r="G9" s="40">
        <f t="shared" ca="1" si="9"/>
        <v>0.14908318205485427</v>
      </c>
      <c r="H9" s="41">
        <f t="shared" si="1"/>
        <v>1500</v>
      </c>
      <c r="I9" s="42">
        <f t="shared" ca="1" si="2"/>
        <v>79455</v>
      </c>
      <c r="K9" s="77">
        <v>0.08</v>
      </c>
      <c r="L9" s="43">
        <f t="shared" ca="1" si="10"/>
        <v>-695</v>
      </c>
      <c r="M9" s="44">
        <f t="shared" ca="1" si="3"/>
        <v>805</v>
      </c>
      <c r="O9" s="45">
        <f t="shared" ca="1" si="4"/>
        <v>42640.85</v>
      </c>
      <c r="P9" s="46">
        <f t="shared" ca="1" si="5"/>
        <v>8.0007974369438462E-2</v>
      </c>
      <c r="Q9" s="47"/>
    </row>
    <row r="10" spans="1:21" x14ac:dyDescent="0.55000000000000004">
      <c r="B10" s="70" t="s">
        <v>21</v>
      </c>
      <c r="C10" s="2" t="str">
        <f t="shared" si="6"/>
        <v>IXN</v>
      </c>
      <c r="D10" s="38" t="str">
        <f t="shared" si="7"/>
        <v>iShares Global Technology ETF</v>
      </c>
      <c r="E10" s="39">
        <f t="shared" ca="1" si="8"/>
        <v>230.64</v>
      </c>
      <c r="F10" s="73">
        <v>200</v>
      </c>
      <c r="G10" s="40">
        <f t="shared" ca="1" si="9"/>
        <v>8.655099140175343E-2</v>
      </c>
      <c r="H10" s="41">
        <f t="shared" si="1"/>
        <v>200</v>
      </c>
      <c r="I10" s="42">
        <f t="shared" ca="1" si="2"/>
        <v>46128</v>
      </c>
      <c r="K10" s="77">
        <v>0.08</v>
      </c>
      <c r="L10" s="43">
        <f t="shared" ca="1" si="10"/>
        <v>-15</v>
      </c>
      <c r="M10" s="44">
        <f t="shared" ca="1" si="3"/>
        <v>185</v>
      </c>
      <c r="O10" s="45">
        <f t="shared" ca="1" si="4"/>
        <v>42668.399999999994</v>
      </c>
      <c r="P10" s="46">
        <f t="shared" ca="1" si="5"/>
        <v>8.0059667046621902E-2</v>
      </c>
      <c r="Q10" s="47"/>
    </row>
    <row r="11" spans="1:21" x14ac:dyDescent="0.55000000000000004">
      <c r="B11" s="70" t="s">
        <v>22</v>
      </c>
      <c r="C11" s="2" t="str">
        <f t="shared" si="6"/>
        <v>GOVT</v>
      </c>
      <c r="D11" s="38" t="str">
        <f t="shared" si="7"/>
        <v>iShares US Treasury Bond ETF</v>
      </c>
      <c r="E11" s="39">
        <f t="shared" ca="1" si="8"/>
        <v>26.43</v>
      </c>
      <c r="F11" s="73">
        <v>250</v>
      </c>
      <c r="G11" s="40">
        <f t="shared" ca="1" si="9"/>
        <v>1.2397799074034984E-2</v>
      </c>
      <c r="H11" s="41">
        <f t="shared" si="1"/>
        <v>250</v>
      </c>
      <c r="I11" s="42">
        <f t="shared" ca="1" si="2"/>
        <v>6607.5</v>
      </c>
      <c r="K11" s="77">
        <v>0</v>
      </c>
      <c r="L11" s="43">
        <f t="shared" ca="1" si="10"/>
        <v>-250</v>
      </c>
      <c r="M11" s="44">
        <f t="shared" ca="1" si="3"/>
        <v>0</v>
      </c>
      <c r="O11" s="45">
        <f t="shared" ca="1" si="4"/>
        <v>0</v>
      </c>
      <c r="P11" s="46">
        <f t="shared" ca="1" si="5"/>
        <v>0</v>
      </c>
      <c r="Q11" s="47"/>
    </row>
    <row r="12" spans="1:21" x14ac:dyDescent="0.55000000000000004">
      <c r="B12" s="70" t="s">
        <v>23</v>
      </c>
      <c r="C12" s="2" t="str">
        <f t="shared" si="6"/>
        <v>NEAR</v>
      </c>
      <c r="D12" s="38" t="str">
        <f t="shared" si="7"/>
        <v>iShares Short Maturity Bond ETF</v>
      </c>
      <c r="E12" s="39">
        <f t="shared" ca="1" si="8"/>
        <v>50.33</v>
      </c>
      <c r="F12" s="73">
        <v>300</v>
      </c>
      <c r="G12" s="40">
        <f t="shared" ca="1" si="9"/>
        <v>2.8330589212085391E-2</v>
      </c>
      <c r="H12" s="41">
        <f t="shared" si="1"/>
        <v>300</v>
      </c>
      <c r="I12" s="42">
        <f t="shared" ca="1" si="2"/>
        <v>15099</v>
      </c>
      <c r="K12" s="77">
        <v>0.03</v>
      </c>
      <c r="L12" s="43">
        <f t="shared" ca="1" si="10"/>
        <v>18</v>
      </c>
      <c r="M12" s="44">
        <f t="shared" ca="1" si="3"/>
        <v>318</v>
      </c>
      <c r="O12" s="45">
        <f t="shared" ca="1" si="4"/>
        <v>16004.939999999999</v>
      </c>
      <c r="P12" s="46">
        <f t="shared" ca="1" si="5"/>
        <v>3.0030424564810511E-2</v>
      </c>
      <c r="Q12" s="47"/>
    </row>
    <row r="13" spans="1:21" x14ac:dyDescent="0.55000000000000004">
      <c r="B13" s="70" t="s">
        <v>24</v>
      </c>
      <c r="C13" s="2" t="str">
        <f t="shared" si="6"/>
        <v>TLT</v>
      </c>
      <c r="D13" s="38" t="str">
        <f t="shared" si="7"/>
        <v>iShares 20 Year Treasury Bond ETF</v>
      </c>
      <c r="E13" s="39">
        <f t="shared" ca="1" si="8"/>
        <v>144.55000000000001</v>
      </c>
      <c r="F13" s="73">
        <v>260</v>
      </c>
      <c r="G13" s="40">
        <f t="shared" ca="1" si="9"/>
        <v>7.051781802488942E-2</v>
      </c>
      <c r="H13" s="41">
        <f t="shared" si="1"/>
        <v>260</v>
      </c>
      <c r="I13" s="42">
        <f t="shared" ca="1" si="2"/>
        <v>37583</v>
      </c>
      <c r="K13" s="77">
        <v>0.14000000000000001</v>
      </c>
      <c r="L13" s="43">
        <f t="shared" ca="1" si="10"/>
        <v>256</v>
      </c>
      <c r="M13" s="44">
        <f t="shared" ca="1" si="3"/>
        <v>516</v>
      </c>
      <c r="O13" s="45">
        <f t="shared" ca="1" si="4"/>
        <v>74587.8</v>
      </c>
      <c r="P13" s="46">
        <f t="shared" ca="1" si="5"/>
        <v>0.13995074654170361</v>
      </c>
      <c r="Q13" s="47"/>
    </row>
    <row r="14" spans="1:21" x14ac:dyDescent="0.55000000000000004">
      <c r="B14" s="70" t="s">
        <v>25</v>
      </c>
      <c r="C14" s="2" t="str">
        <f>IF(ISBLANK($B14),"",$B14)</f>
        <v>IGIB</v>
      </c>
      <c r="D14" s="38" t="str">
        <f t="shared" si="7"/>
        <v>iShares Intermediate-Term Corp Bond ETF</v>
      </c>
      <c r="E14" s="39">
        <f t="shared" ca="1" si="8"/>
        <v>59.12</v>
      </c>
      <c r="F14" s="73">
        <v>0</v>
      </c>
      <c r="G14" s="40">
        <f ca="1">IF(ISBLANK($B14),"",IF($F$5="Dollar Value",$I14/$I$3,IF($F$5="Weighting",$F14,IFERROR(($F14*$E14)/SUMPRODUCT($F$6:$F$34,$E$6:$E$34),""))))</f>
        <v>0</v>
      </c>
      <c r="H14" s="41">
        <f>IF(ISBLANK($B14),"",IF($F$5="shares",$F14,IF($F$5="Dollar Value",ROUND($F14/E14,0),$E$3*$G14/$E14)))</f>
        <v>0</v>
      </c>
      <c r="I14" s="42">
        <f ca="1">IF($B14&lt;&gt;"",IF($F$5="dollar value",$F14, IF($F$5="weighting",$E$3*$G14,$E14*$F14)),"")</f>
        <v>0</v>
      </c>
      <c r="K14" s="77">
        <v>0.14000000000000001</v>
      </c>
      <c r="L14" s="43">
        <f t="shared" ca="1" si="10"/>
        <v>1262</v>
      </c>
      <c r="M14" s="44">
        <f t="shared" ca="1" si="3"/>
        <v>1262</v>
      </c>
      <c r="O14" s="45">
        <f t="shared" ca="1" si="4"/>
        <v>74609.440000000002</v>
      </c>
      <c r="P14" s="46">
        <f t="shared" ca="1" si="5"/>
        <v>0.13999135015456204</v>
      </c>
      <c r="Q14" s="47"/>
    </row>
    <row r="15" spans="1:21" x14ac:dyDescent="0.55000000000000004">
      <c r="B15" s="70"/>
      <c r="C15" s="2" t="str">
        <f>IF(ISBLANK($B15),"",$B15)</f>
        <v/>
      </c>
      <c r="D15" s="38" t="str">
        <f>IF($C15&lt;&gt;"", _xldudf_FASTTRACK_SYMNAME($C15), "")</f>
        <v/>
      </c>
      <c r="E15" s="39" t="str">
        <f t="shared" ca="1" si="8"/>
        <v/>
      </c>
      <c r="F15" s="73"/>
      <c r="G15" s="40" t="str">
        <f t="shared" si="9"/>
        <v/>
      </c>
      <c r="H15" s="41" t="str">
        <f t="shared" si="1"/>
        <v/>
      </c>
      <c r="I15" s="42" t="str">
        <f t="shared" si="2"/>
        <v/>
      </c>
      <c r="K15" s="77"/>
      <c r="L15" s="43" t="str">
        <f t="shared" si="10"/>
        <v/>
      </c>
      <c r="M15" s="44" t="str">
        <f t="shared" si="3"/>
        <v/>
      </c>
      <c r="O15" s="45" t="str">
        <f t="shared" si="4"/>
        <v/>
      </c>
      <c r="P15" s="46" t="str">
        <f t="shared" si="5"/>
        <v/>
      </c>
      <c r="Q15" s="47"/>
    </row>
    <row r="16" spans="1:21" x14ac:dyDescent="0.55000000000000004">
      <c r="B16" s="70"/>
      <c r="C16" s="2" t="str">
        <f t="shared" ref="C16:C34" si="11">IF(ISBLANK($B16),"",$B16)</f>
        <v/>
      </c>
      <c r="D16" s="38" t="str">
        <f>IF($C16&lt;&gt;"", _xll.YCI($C16,"name"), "")</f>
        <v/>
      </c>
      <c r="E16" s="39" t="str">
        <f t="shared" ca="1" si="8"/>
        <v/>
      </c>
      <c r="F16" s="73"/>
      <c r="G16" s="40" t="str">
        <f t="shared" si="9"/>
        <v/>
      </c>
      <c r="H16" s="41" t="str">
        <f t="shared" si="1"/>
        <v/>
      </c>
      <c r="I16" s="42" t="str">
        <f t="shared" si="2"/>
        <v/>
      </c>
      <c r="K16" s="77"/>
      <c r="L16" s="43" t="str">
        <f t="shared" si="10"/>
        <v/>
      </c>
      <c r="M16" s="44" t="str">
        <f t="shared" si="3"/>
        <v/>
      </c>
      <c r="O16" s="45" t="str">
        <f t="shared" si="4"/>
        <v/>
      </c>
      <c r="P16" s="46" t="str">
        <f t="shared" si="5"/>
        <v/>
      </c>
      <c r="Q16" s="47"/>
    </row>
    <row r="17" spans="2:17" x14ac:dyDescent="0.55000000000000004">
      <c r="B17" s="70"/>
      <c r="C17" s="2" t="str">
        <f t="shared" si="11"/>
        <v/>
      </c>
      <c r="D17" s="38" t="str">
        <f>IF($C17&lt;&gt;"", _xll.YCI($C17,"name"), "")</f>
        <v/>
      </c>
      <c r="E17" s="39" t="str">
        <f t="shared" ca="1" si="8"/>
        <v/>
      </c>
      <c r="F17" s="73"/>
      <c r="G17" s="40" t="str">
        <f t="shared" si="9"/>
        <v/>
      </c>
      <c r="H17" s="41" t="str">
        <f t="shared" si="1"/>
        <v/>
      </c>
      <c r="I17" s="42" t="str">
        <f t="shared" si="2"/>
        <v/>
      </c>
      <c r="K17" s="77"/>
      <c r="L17" s="43" t="str">
        <f t="shared" si="10"/>
        <v/>
      </c>
      <c r="M17" s="44" t="str">
        <f t="shared" si="3"/>
        <v/>
      </c>
      <c r="O17" s="45" t="str">
        <f t="shared" si="4"/>
        <v/>
      </c>
      <c r="P17" s="46" t="str">
        <f t="shared" si="5"/>
        <v/>
      </c>
      <c r="Q17" s="47"/>
    </row>
    <row r="18" spans="2:17" x14ac:dyDescent="0.55000000000000004">
      <c r="B18" s="70"/>
      <c r="C18" s="2" t="str">
        <f t="shared" si="11"/>
        <v/>
      </c>
      <c r="D18" s="38" t="str">
        <f>IF($C18&lt;&gt;"", _xll.YCI($C18,"name"), "")</f>
        <v/>
      </c>
      <c r="E18" s="39" t="str">
        <f t="shared" ca="1" si="8"/>
        <v/>
      </c>
      <c r="F18" s="73"/>
      <c r="G18" s="40" t="str">
        <f t="shared" si="9"/>
        <v/>
      </c>
      <c r="H18" s="41" t="str">
        <f t="shared" si="1"/>
        <v/>
      </c>
      <c r="I18" s="42" t="str">
        <f t="shared" si="2"/>
        <v/>
      </c>
      <c r="K18" s="77"/>
      <c r="L18" s="43" t="str">
        <f t="shared" si="10"/>
        <v/>
      </c>
      <c r="M18" s="44" t="str">
        <f t="shared" si="3"/>
        <v/>
      </c>
      <c r="O18" s="45" t="str">
        <f t="shared" si="4"/>
        <v/>
      </c>
      <c r="P18" s="46" t="str">
        <f t="shared" si="5"/>
        <v/>
      </c>
      <c r="Q18" s="47"/>
    </row>
    <row r="19" spans="2:17" x14ac:dyDescent="0.55000000000000004">
      <c r="B19" s="70"/>
      <c r="C19" s="2" t="str">
        <f t="shared" si="11"/>
        <v/>
      </c>
      <c r="D19" s="38" t="str">
        <f>IF($C19&lt;&gt;"", _xll.YCI($C19,"name"), "")</f>
        <v/>
      </c>
      <c r="E19" s="39" t="str">
        <f t="shared" ca="1" si="8"/>
        <v/>
      </c>
      <c r="F19" s="73"/>
      <c r="G19" s="40" t="str">
        <f t="shared" si="9"/>
        <v/>
      </c>
      <c r="H19" s="41" t="str">
        <f t="shared" si="1"/>
        <v/>
      </c>
      <c r="I19" s="42" t="str">
        <f t="shared" si="2"/>
        <v/>
      </c>
      <c r="K19" s="77"/>
      <c r="L19" s="43" t="str">
        <f t="shared" si="10"/>
        <v/>
      </c>
      <c r="M19" s="44" t="str">
        <f t="shared" si="3"/>
        <v/>
      </c>
      <c r="O19" s="45" t="str">
        <f t="shared" si="4"/>
        <v/>
      </c>
      <c r="P19" s="46" t="str">
        <f t="shared" si="5"/>
        <v/>
      </c>
      <c r="Q19" s="47"/>
    </row>
    <row r="20" spans="2:17" x14ac:dyDescent="0.55000000000000004">
      <c r="B20" s="70"/>
      <c r="C20" s="2" t="str">
        <f t="shared" si="11"/>
        <v/>
      </c>
      <c r="D20" s="38" t="str">
        <f>IF($C20&lt;&gt;"", _xll.YCI($C20,"name"), "")</f>
        <v/>
      </c>
      <c r="E20" s="39" t="str">
        <f t="shared" ca="1" si="8"/>
        <v/>
      </c>
      <c r="F20" s="74"/>
      <c r="G20" s="40" t="str">
        <f t="shared" si="9"/>
        <v/>
      </c>
      <c r="H20" s="41" t="str">
        <f t="shared" si="1"/>
        <v/>
      </c>
      <c r="I20" s="42" t="str">
        <f t="shared" si="2"/>
        <v/>
      </c>
      <c r="K20" s="77"/>
      <c r="L20" s="43" t="str">
        <f t="shared" si="10"/>
        <v/>
      </c>
      <c r="M20" s="44" t="str">
        <f t="shared" si="3"/>
        <v/>
      </c>
      <c r="O20" s="45" t="str">
        <f t="shared" si="4"/>
        <v/>
      </c>
      <c r="P20" s="46" t="str">
        <f t="shared" si="5"/>
        <v/>
      </c>
      <c r="Q20" s="47"/>
    </row>
    <row r="21" spans="2:17" x14ac:dyDescent="0.55000000000000004">
      <c r="B21" s="70"/>
      <c r="C21" s="2" t="str">
        <f t="shared" si="11"/>
        <v/>
      </c>
      <c r="D21" s="38" t="str">
        <f>IF($C21&lt;&gt;"", _xll.YCI($C21,"name"), "")</f>
        <v/>
      </c>
      <c r="E21" s="39" t="str">
        <f t="shared" ca="1" si="8"/>
        <v/>
      </c>
      <c r="F21" s="74"/>
      <c r="G21" s="40" t="str">
        <f t="shared" si="9"/>
        <v/>
      </c>
      <c r="H21" s="41" t="str">
        <f t="shared" si="1"/>
        <v/>
      </c>
      <c r="I21" s="42" t="str">
        <f t="shared" si="2"/>
        <v/>
      </c>
      <c r="K21" s="77"/>
      <c r="L21" s="43" t="str">
        <f t="shared" si="10"/>
        <v/>
      </c>
      <c r="M21" s="44" t="str">
        <f t="shared" si="3"/>
        <v/>
      </c>
      <c r="O21" s="45" t="str">
        <f t="shared" si="4"/>
        <v/>
      </c>
      <c r="P21" s="46" t="str">
        <f t="shared" si="5"/>
        <v/>
      </c>
      <c r="Q21" s="47"/>
    </row>
    <row r="22" spans="2:17" x14ac:dyDescent="0.55000000000000004">
      <c r="B22" s="70"/>
      <c r="C22" s="2" t="str">
        <f t="shared" si="11"/>
        <v/>
      </c>
      <c r="D22" s="38" t="str">
        <f>IF($C22&lt;&gt;"", _xll.YCI($C22,"name"), "")</f>
        <v/>
      </c>
      <c r="E22" s="39" t="str">
        <f t="shared" ca="1" si="8"/>
        <v/>
      </c>
      <c r="F22" s="74"/>
      <c r="G22" s="40" t="str">
        <f t="shared" si="9"/>
        <v/>
      </c>
      <c r="H22" s="41" t="str">
        <f t="shared" si="1"/>
        <v/>
      </c>
      <c r="I22" s="42" t="str">
        <f t="shared" si="2"/>
        <v/>
      </c>
      <c r="K22" s="77"/>
      <c r="L22" s="43" t="str">
        <f t="shared" si="10"/>
        <v/>
      </c>
      <c r="M22" s="44" t="str">
        <f t="shared" si="3"/>
        <v/>
      </c>
      <c r="O22" s="45" t="str">
        <f t="shared" si="4"/>
        <v/>
      </c>
      <c r="P22" s="46" t="str">
        <f t="shared" si="5"/>
        <v/>
      </c>
      <c r="Q22" s="47"/>
    </row>
    <row r="23" spans="2:17" x14ac:dyDescent="0.55000000000000004">
      <c r="B23" s="70"/>
      <c r="C23" s="2" t="str">
        <f t="shared" si="11"/>
        <v/>
      </c>
      <c r="D23" s="38" t="str">
        <f>IF($C23&lt;&gt;"", _xll.YCI($C23,"name"), "")</f>
        <v/>
      </c>
      <c r="E23" s="39" t="str">
        <f t="shared" ca="1" si="8"/>
        <v/>
      </c>
      <c r="F23" s="74"/>
      <c r="G23" s="40" t="str">
        <f t="shared" si="9"/>
        <v/>
      </c>
      <c r="H23" s="41" t="str">
        <f t="shared" si="1"/>
        <v/>
      </c>
      <c r="I23" s="42" t="str">
        <f t="shared" si="2"/>
        <v/>
      </c>
      <c r="K23" s="77"/>
      <c r="L23" s="43" t="str">
        <f t="shared" si="10"/>
        <v/>
      </c>
      <c r="M23" s="44" t="str">
        <f t="shared" si="3"/>
        <v/>
      </c>
      <c r="O23" s="45" t="str">
        <f t="shared" si="4"/>
        <v/>
      </c>
      <c r="P23" s="46" t="str">
        <f t="shared" si="5"/>
        <v/>
      </c>
      <c r="Q23" s="47"/>
    </row>
    <row r="24" spans="2:17" x14ac:dyDescent="0.55000000000000004">
      <c r="B24" s="70"/>
      <c r="C24" s="2" t="str">
        <f t="shared" si="11"/>
        <v/>
      </c>
      <c r="D24" s="38" t="str">
        <f>IF($C24&lt;&gt;"", _xll.YCI($C24,"name"), "")</f>
        <v/>
      </c>
      <c r="E24" s="39" t="str">
        <f t="shared" ca="1" si="8"/>
        <v/>
      </c>
      <c r="F24" s="74"/>
      <c r="G24" s="40" t="str">
        <f t="shared" si="9"/>
        <v/>
      </c>
      <c r="H24" s="41" t="str">
        <f t="shared" si="1"/>
        <v/>
      </c>
      <c r="I24" s="42" t="str">
        <f t="shared" si="2"/>
        <v/>
      </c>
      <c r="K24" s="77"/>
      <c r="L24" s="43" t="str">
        <f t="shared" si="10"/>
        <v/>
      </c>
      <c r="M24" s="44" t="str">
        <f t="shared" si="3"/>
        <v/>
      </c>
      <c r="O24" s="45" t="str">
        <f t="shared" si="4"/>
        <v/>
      </c>
      <c r="P24" s="46" t="str">
        <f t="shared" si="5"/>
        <v/>
      </c>
      <c r="Q24" s="47"/>
    </row>
    <row r="25" spans="2:17" x14ac:dyDescent="0.55000000000000004">
      <c r="B25" s="70"/>
      <c r="C25" s="2" t="str">
        <f t="shared" si="11"/>
        <v/>
      </c>
      <c r="D25" s="38" t="str">
        <f>IF($C25&lt;&gt;"", _xll.YCI($C25,"name"), "")</f>
        <v/>
      </c>
      <c r="E25" s="39" t="str">
        <f t="shared" ca="1" si="8"/>
        <v/>
      </c>
      <c r="F25" s="74"/>
      <c r="G25" s="40" t="str">
        <f t="shared" si="9"/>
        <v/>
      </c>
      <c r="H25" s="41" t="str">
        <f t="shared" si="1"/>
        <v/>
      </c>
      <c r="I25" s="42" t="str">
        <f t="shared" si="2"/>
        <v/>
      </c>
      <c r="K25" s="77"/>
      <c r="L25" s="43" t="str">
        <f t="shared" si="10"/>
        <v/>
      </c>
      <c r="M25" s="44" t="str">
        <f t="shared" si="3"/>
        <v/>
      </c>
      <c r="O25" s="45" t="str">
        <f t="shared" si="4"/>
        <v/>
      </c>
      <c r="P25" s="46" t="str">
        <f t="shared" si="5"/>
        <v/>
      </c>
      <c r="Q25" s="47"/>
    </row>
    <row r="26" spans="2:17" x14ac:dyDescent="0.55000000000000004">
      <c r="B26" s="70"/>
      <c r="C26" s="2" t="str">
        <f t="shared" si="11"/>
        <v/>
      </c>
      <c r="D26" s="38" t="str">
        <f>IF($C26&lt;&gt;"", _xll.YCI($C26,"name"), "")</f>
        <v/>
      </c>
      <c r="E26" s="39" t="str">
        <f t="shared" ca="1" si="8"/>
        <v/>
      </c>
      <c r="F26" s="74"/>
      <c r="G26" s="40" t="str">
        <f t="shared" si="9"/>
        <v/>
      </c>
      <c r="H26" s="41" t="str">
        <f t="shared" si="1"/>
        <v/>
      </c>
      <c r="I26" s="42" t="str">
        <f t="shared" si="2"/>
        <v/>
      </c>
      <c r="K26" s="77"/>
      <c r="L26" s="43" t="str">
        <f t="shared" si="10"/>
        <v/>
      </c>
      <c r="M26" s="44" t="str">
        <f t="shared" si="3"/>
        <v/>
      </c>
      <c r="O26" s="45" t="str">
        <f t="shared" si="4"/>
        <v/>
      </c>
      <c r="P26" s="46" t="str">
        <f t="shared" si="5"/>
        <v/>
      </c>
      <c r="Q26" s="47"/>
    </row>
    <row r="27" spans="2:17" x14ac:dyDescent="0.55000000000000004">
      <c r="B27" s="70"/>
      <c r="C27" s="2" t="str">
        <f t="shared" si="11"/>
        <v/>
      </c>
      <c r="D27" s="38" t="str">
        <f>IF($C27&lt;&gt;"", _xll.YCI($C27,"name"), "")</f>
        <v/>
      </c>
      <c r="E27" s="39" t="str">
        <f t="shared" ca="1" si="8"/>
        <v/>
      </c>
      <c r="F27" s="74"/>
      <c r="G27" s="40" t="str">
        <f t="shared" si="9"/>
        <v/>
      </c>
      <c r="H27" s="41" t="str">
        <f t="shared" si="1"/>
        <v/>
      </c>
      <c r="I27" s="42" t="str">
        <f t="shared" si="2"/>
        <v/>
      </c>
      <c r="K27" s="77"/>
      <c r="L27" s="43" t="str">
        <f t="shared" si="10"/>
        <v/>
      </c>
      <c r="M27" s="44" t="str">
        <f t="shared" si="3"/>
        <v/>
      </c>
      <c r="O27" s="45" t="str">
        <f t="shared" si="4"/>
        <v/>
      </c>
      <c r="P27" s="46" t="str">
        <f t="shared" si="5"/>
        <v/>
      </c>
      <c r="Q27" s="47"/>
    </row>
    <row r="28" spans="2:17" x14ac:dyDescent="0.55000000000000004">
      <c r="B28" s="70"/>
      <c r="C28" s="2" t="str">
        <f t="shared" si="11"/>
        <v/>
      </c>
      <c r="D28" s="38" t="str">
        <f>IF($C28&lt;&gt;"", _xll.YCI($C28,"name"), "")</f>
        <v/>
      </c>
      <c r="E28" s="39" t="str">
        <f t="shared" ca="1" si="8"/>
        <v/>
      </c>
      <c r="F28" s="74"/>
      <c r="G28" s="40" t="str">
        <f t="shared" si="9"/>
        <v/>
      </c>
      <c r="H28" s="41" t="str">
        <f t="shared" si="1"/>
        <v/>
      </c>
      <c r="I28" s="42" t="str">
        <f t="shared" si="2"/>
        <v/>
      </c>
      <c r="K28" s="77"/>
      <c r="L28" s="43" t="str">
        <f t="shared" si="10"/>
        <v/>
      </c>
      <c r="M28" s="44" t="str">
        <f t="shared" si="3"/>
        <v/>
      </c>
      <c r="O28" s="45" t="str">
        <f t="shared" si="4"/>
        <v/>
      </c>
      <c r="P28" s="46" t="str">
        <f t="shared" si="5"/>
        <v/>
      </c>
      <c r="Q28" s="47"/>
    </row>
    <row r="29" spans="2:17" x14ac:dyDescent="0.55000000000000004">
      <c r="B29" s="70"/>
      <c r="C29" s="2" t="str">
        <f t="shared" si="11"/>
        <v/>
      </c>
      <c r="D29" s="38" t="str">
        <f>IF($C29&lt;&gt;"", _xll.YCI($C29,"name"), "")</f>
        <v/>
      </c>
      <c r="E29" s="39" t="str">
        <f t="shared" ca="1" si="8"/>
        <v/>
      </c>
      <c r="F29" s="74"/>
      <c r="G29" s="40" t="str">
        <f t="shared" si="9"/>
        <v/>
      </c>
      <c r="H29" s="41" t="str">
        <f t="shared" si="1"/>
        <v/>
      </c>
      <c r="I29" s="42" t="str">
        <f t="shared" si="2"/>
        <v/>
      </c>
      <c r="K29" s="77"/>
      <c r="L29" s="43" t="str">
        <f t="shared" si="10"/>
        <v/>
      </c>
      <c r="M29" s="44" t="str">
        <f t="shared" si="3"/>
        <v/>
      </c>
      <c r="O29" s="45" t="str">
        <f t="shared" si="4"/>
        <v/>
      </c>
      <c r="P29" s="46" t="str">
        <f t="shared" si="5"/>
        <v/>
      </c>
      <c r="Q29" s="47"/>
    </row>
    <row r="30" spans="2:17" x14ac:dyDescent="0.55000000000000004">
      <c r="B30" s="70"/>
      <c r="C30" s="2" t="str">
        <f t="shared" si="11"/>
        <v/>
      </c>
      <c r="D30" s="38" t="str">
        <f>IF($C30&lt;&gt;"", _xll.YCI($C30,"name"), "")</f>
        <v/>
      </c>
      <c r="E30" s="39" t="str">
        <f t="shared" ca="1" si="8"/>
        <v/>
      </c>
      <c r="F30" s="74"/>
      <c r="G30" s="40" t="str">
        <f t="shared" si="9"/>
        <v/>
      </c>
      <c r="H30" s="41" t="str">
        <f t="shared" si="1"/>
        <v/>
      </c>
      <c r="I30" s="42" t="str">
        <f t="shared" si="2"/>
        <v/>
      </c>
      <c r="K30" s="77"/>
      <c r="L30" s="43" t="str">
        <f t="shared" si="10"/>
        <v/>
      </c>
      <c r="M30" s="44" t="str">
        <f t="shared" si="3"/>
        <v/>
      </c>
      <c r="O30" s="45" t="str">
        <f t="shared" si="4"/>
        <v/>
      </c>
      <c r="P30" s="46" t="str">
        <f t="shared" si="5"/>
        <v/>
      </c>
      <c r="Q30" s="47"/>
    </row>
    <row r="31" spans="2:17" x14ac:dyDescent="0.55000000000000004">
      <c r="B31" s="70"/>
      <c r="C31" s="2" t="str">
        <f t="shared" si="11"/>
        <v/>
      </c>
      <c r="D31" s="38" t="str">
        <f>IF($C31&lt;&gt;"", _xll.YCI($C31,"name"), "")</f>
        <v/>
      </c>
      <c r="E31" s="39" t="str">
        <f t="shared" ca="1" si="8"/>
        <v/>
      </c>
      <c r="F31" s="74"/>
      <c r="G31" s="40" t="str">
        <f t="shared" si="9"/>
        <v/>
      </c>
      <c r="H31" s="41" t="str">
        <f t="shared" si="1"/>
        <v/>
      </c>
      <c r="I31" s="42" t="str">
        <f t="shared" si="2"/>
        <v/>
      </c>
      <c r="K31" s="77"/>
      <c r="L31" s="43" t="str">
        <f t="shared" si="10"/>
        <v/>
      </c>
      <c r="M31" s="44" t="str">
        <f t="shared" si="3"/>
        <v/>
      </c>
      <c r="O31" s="45" t="str">
        <f t="shared" si="4"/>
        <v/>
      </c>
      <c r="P31" s="46" t="str">
        <f t="shared" si="5"/>
        <v/>
      </c>
      <c r="Q31" s="47"/>
    </row>
    <row r="32" spans="2:17" x14ac:dyDescent="0.55000000000000004">
      <c r="B32" s="70"/>
      <c r="C32" s="2" t="str">
        <f t="shared" si="11"/>
        <v/>
      </c>
      <c r="D32" s="38" t="str">
        <f>IF($C32&lt;&gt;"", _xll.YCI($C32,"name"), "")</f>
        <v/>
      </c>
      <c r="E32" s="39" t="str">
        <f t="shared" ca="1" si="8"/>
        <v/>
      </c>
      <c r="F32" s="74"/>
      <c r="G32" s="40" t="str">
        <f t="shared" si="9"/>
        <v/>
      </c>
      <c r="H32" s="41" t="str">
        <f t="shared" si="1"/>
        <v/>
      </c>
      <c r="I32" s="42" t="str">
        <f t="shared" si="2"/>
        <v/>
      </c>
      <c r="K32" s="77"/>
      <c r="L32" s="43" t="str">
        <f t="shared" si="10"/>
        <v/>
      </c>
      <c r="M32" s="44" t="str">
        <f t="shared" si="3"/>
        <v/>
      </c>
      <c r="O32" s="45" t="str">
        <f t="shared" si="4"/>
        <v/>
      </c>
      <c r="P32" s="46" t="str">
        <f t="shared" si="5"/>
        <v/>
      </c>
      <c r="Q32" s="47"/>
    </row>
    <row r="33" spans="2:17" x14ac:dyDescent="0.55000000000000004">
      <c r="B33" s="70"/>
      <c r="C33" s="2" t="str">
        <f t="shared" si="11"/>
        <v/>
      </c>
      <c r="D33" s="38" t="str">
        <f>IF($C33&lt;&gt;"", _xll.YCI($C33,"name"), "")</f>
        <v/>
      </c>
      <c r="E33" s="39" t="str">
        <f t="shared" ca="1" si="8"/>
        <v/>
      </c>
      <c r="F33" s="74"/>
      <c r="G33" s="40" t="str">
        <f t="shared" si="9"/>
        <v/>
      </c>
      <c r="H33" s="41" t="str">
        <f t="shared" si="1"/>
        <v/>
      </c>
      <c r="I33" s="42" t="str">
        <f t="shared" si="2"/>
        <v/>
      </c>
      <c r="K33" s="77"/>
      <c r="L33" s="43" t="str">
        <f t="shared" si="10"/>
        <v/>
      </c>
      <c r="M33" s="44" t="str">
        <f t="shared" si="3"/>
        <v/>
      </c>
      <c r="O33" s="45" t="str">
        <f t="shared" si="4"/>
        <v/>
      </c>
      <c r="P33" s="46" t="str">
        <f t="shared" si="5"/>
        <v/>
      </c>
      <c r="Q33" s="47"/>
    </row>
    <row r="34" spans="2:17" ht="14.7" thickBot="1" x14ac:dyDescent="0.6">
      <c r="B34" s="71"/>
      <c r="C34" s="49" t="str">
        <f t="shared" si="11"/>
        <v/>
      </c>
      <c r="D34" s="50" t="str">
        <f>IF($C34&lt;&gt;"", _xll.YCI($C34,"name"), "")</f>
        <v/>
      </c>
      <c r="E34" s="51" t="str">
        <f t="shared" ca="1" si="8"/>
        <v/>
      </c>
      <c r="F34" s="75"/>
      <c r="G34" s="52" t="str">
        <f t="shared" si="9"/>
        <v/>
      </c>
      <c r="H34" s="53" t="str">
        <f t="shared" si="1"/>
        <v/>
      </c>
      <c r="I34" s="54" t="str">
        <f t="shared" si="2"/>
        <v/>
      </c>
      <c r="K34" s="78"/>
      <c r="L34" s="55" t="str">
        <f t="shared" si="10"/>
        <v/>
      </c>
      <c r="M34" s="56" t="str">
        <f t="shared" si="3"/>
        <v/>
      </c>
      <c r="O34" s="57" t="str">
        <f t="shared" si="4"/>
        <v/>
      </c>
      <c r="P34" s="58" t="str">
        <f t="shared" si="5"/>
        <v/>
      </c>
      <c r="Q34" s="47"/>
    </row>
    <row r="35" spans="2:17" x14ac:dyDescent="0.55000000000000004">
      <c r="E35" s="59"/>
      <c r="F35" s="60"/>
      <c r="G35" s="60"/>
      <c r="H35" s="60"/>
      <c r="I35" s="59"/>
      <c r="K35" s="47"/>
      <c r="L35" s="60"/>
      <c r="M35" s="60"/>
      <c r="O35" s="59"/>
      <c r="P35" s="47"/>
      <c r="Q35" s="47"/>
    </row>
    <row r="36" spans="2:17" x14ac:dyDescent="0.55000000000000004">
      <c r="D36" s="61" t="s">
        <v>26</v>
      </c>
      <c r="E36" s="61"/>
      <c r="F36" s="61"/>
      <c r="G36" s="62">
        <f ca="1">SUM(G6:G34)</f>
        <v>1</v>
      </c>
      <c r="H36" s="61"/>
      <c r="I36" s="63"/>
      <c r="K36" s="62"/>
      <c r="L36" s="61"/>
      <c r="M36" s="61"/>
      <c r="O36" s="63">
        <f ca="1">SUM(O6:O34)</f>
        <v>532957.5</v>
      </c>
      <c r="P36" s="61"/>
      <c r="Q36" s="61"/>
    </row>
    <row r="37" spans="2:17" x14ac:dyDescent="0.55000000000000004">
      <c r="F37" s="64">
        <f ca="1">SUMPRODUCT($E$6:$E$34,$F$6:$F$34)</f>
        <v>532957.5</v>
      </c>
    </row>
    <row r="38" spans="2:17" x14ac:dyDescent="0.55000000000000004">
      <c r="F38" s="65"/>
    </row>
    <row r="39" spans="2:17" x14ac:dyDescent="0.55000000000000004">
      <c r="G39" s="66"/>
      <c r="H39" s="66"/>
    </row>
  </sheetData>
  <mergeCells count="4">
    <mergeCell ref="E2:F2"/>
    <mergeCell ref="E3:F3"/>
    <mergeCell ref="O4:P4"/>
    <mergeCell ref="S4:U4"/>
  </mergeCells>
  <conditionalFormatting sqref="F6:F34">
    <cfRule type="expression" dxfId="2" priority="1">
      <formula>$F$5="Dollar Value"</formula>
    </cfRule>
    <cfRule type="expression" dxfId="1" priority="2">
      <formula>$F$5="Shares"</formula>
    </cfRule>
    <cfRule type="expression" dxfId="0" priority="3">
      <formula>$F$5="Weighting"</formula>
    </cfRule>
  </conditionalFormatting>
  <dataValidations count="1">
    <dataValidation type="list" allowBlank="1" showInputMessage="1" showErrorMessage="1" sqref="F5" xr:uid="{FEFDF0F3-D7FA-4D5F-A4B3-2F91A8468020}">
      <formula1>$AM$1:$AM$3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 Reallocation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Charbonnet</dc:creator>
  <cp:lastModifiedBy>Daniel Charbonnet</cp:lastModifiedBy>
  <dcterms:created xsi:type="dcterms:W3CDTF">2020-02-15T13:36:55Z</dcterms:created>
  <dcterms:modified xsi:type="dcterms:W3CDTF">2020-02-15T13:41:27Z</dcterms:modified>
</cp:coreProperties>
</file>